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Users/EthanSenack/Downloads/"/>
    </mc:Choice>
  </mc:AlternateContent>
  <xr:revisionPtr revIDLastSave="0" documentId="13_ncr:1_{C640A8C8-69A1-9442-A3BA-12745CC795F5}" xr6:coauthVersionLast="47" xr6:coauthVersionMax="47" xr10:uidLastSave="{00000000-0000-0000-0000-000000000000}"/>
  <bookViews>
    <workbookView xWindow="0" yWindow="680" windowWidth="29040" windowHeight="15720" xr2:uid="{142FA912-06E6-40DF-9B1B-27311504C9DF}"/>
  </bookViews>
  <sheets>
    <sheet name="Instructions" sheetId="8" r:id="rId1"/>
    <sheet name="EarlyVoting" sheetId="5" r:id="rId2"/>
    <sheet name="MailReturns" sheetId="1" r:id="rId3"/>
    <sheet name="CombinedTurnout" sheetId="4" r:id="rId4"/>
    <sheet name="EarlyVotingPlot" sheetId="6" r:id="rId5"/>
    <sheet name="MailReturnsPlot" sheetId="2" r:id="rId6"/>
    <sheet name="CombinedTurnoutPlot"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25" i="1" l="1"/>
  <c r="B50" i="1"/>
  <c r="F50" i="1"/>
  <c r="N4" i="4"/>
  <c r="N50" i="1" l="1"/>
  <c r="N46" i="4"/>
  <c r="R50" i="1"/>
  <c r="J50" i="1"/>
  <c r="N50" i="5"/>
  <c r="K50" i="5"/>
  <c r="H50" i="5"/>
  <c r="E50" i="5"/>
  <c r="B50" i="5"/>
  <c r="U4" i="5" l="1"/>
  <c r="U5" i="5"/>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T5" i="5"/>
  <c r="T6" i="5"/>
  <c r="T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 i="5"/>
  <c r="N47" i="4" l="1"/>
  <c r="K48" i="4"/>
  <c r="I7" i="5"/>
  <c r="I9" i="5"/>
  <c r="E4" i="4"/>
  <c r="N13" i="4"/>
  <c r="N17" i="4"/>
  <c r="N18" i="4"/>
  <c r="N21" i="4"/>
  <c r="N22" i="4"/>
  <c r="N23" i="4"/>
  <c r="N27" i="4"/>
  <c r="N29" i="4"/>
  <c r="N30" i="4"/>
  <c r="N31" i="4"/>
  <c r="N32" i="4"/>
  <c r="N36" i="4"/>
  <c r="N24" i="4"/>
  <c r="P4" i="5"/>
  <c r="N5" i="4"/>
  <c r="N6" i="4"/>
  <c r="N7" i="4"/>
  <c r="N10" i="4"/>
  <c r="N14" i="4"/>
  <c r="N16" i="4"/>
  <c r="N28" i="4"/>
  <c r="N35" i="4"/>
  <c r="M5" i="5"/>
  <c r="M6" i="5"/>
  <c r="M7" i="5"/>
  <c r="M8" i="5"/>
  <c r="M9" i="5"/>
  <c r="M10" i="5"/>
  <c r="M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4" i="5"/>
  <c r="N25" i="4"/>
  <c r="N26" i="4"/>
  <c r="U5" i="1"/>
  <c r="Q5" i="1"/>
  <c r="Q6" i="1"/>
  <c r="Q7" i="1"/>
  <c r="Q8" i="1"/>
  <c r="Q9" i="1"/>
  <c r="Q10" i="1"/>
  <c r="Q11" i="1"/>
  <c r="Q12" i="1"/>
  <c r="Q13" i="1"/>
  <c r="Q14" i="1"/>
  <c r="Q15" i="1"/>
  <c r="Q16" i="1"/>
  <c r="Q17" i="1"/>
  <c r="Q18" i="1"/>
  <c r="Q19" i="1"/>
  <c r="Q20" i="1"/>
  <c r="Q21" i="1"/>
  <c r="Q22" i="1"/>
  <c r="Q23" i="1"/>
  <c r="Q24" i="1"/>
  <c r="Q26" i="1"/>
  <c r="Q27" i="1"/>
  <c r="Q28" i="1"/>
  <c r="Q29" i="1"/>
  <c r="Q30" i="1"/>
  <c r="Q31" i="1"/>
  <c r="Q32" i="1"/>
  <c r="Q33" i="1"/>
  <c r="Q34" i="1"/>
  <c r="Q35" i="1"/>
  <c r="Q36" i="1"/>
  <c r="Q37" i="1"/>
  <c r="Q38" i="1"/>
  <c r="Q39" i="1"/>
  <c r="Q40" i="1"/>
  <c r="Q41" i="1"/>
  <c r="Q42" i="1"/>
  <c r="Q43" i="1"/>
  <c r="Q44" i="1"/>
  <c r="Q45" i="1"/>
  <c r="Q46" i="1"/>
  <c r="Q47" i="1"/>
  <c r="Q48" i="1"/>
  <c r="Q49" i="1"/>
  <c r="Q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4" i="1"/>
  <c r="P2" i="4"/>
  <c r="M2"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9" i="4"/>
  <c r="K4" i="4"/>
  <c r="J2"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4" i="4"/>
  <c r="G2" i="4"/>
  <c r="G4" i="4" s="1"/>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F4" i="4"/>
  <c r="D2" i="4"/>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4" i="5"/>
  <c r="I5" i="5"/>
  <c r="I6" i="5"/>
  <c r="I8"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4" i="5"/>
  <c r="C14" i="5"/>
  <c r="C5" i="5"/>
  <c r="C6" i="5"/>
  <c r="C7" i="5"/>
  <c r="C8" i="5"/>
  <c r="C9" i="5"/>
  <c r="C10" i="5"/>
  <c r="C11" i="5"/>
  <c r="C12" i="5"/>
  <c r="C13"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4" i="5"/>
  <c r="H50" i="4" l="1"/>
  <c r="K50" i="4"/>
  <c r="E50" i="4"/>
  <c r="J7" i="4"/>
  <c r="G5" i="4"/>
  <c r="M17" i="4"/>
  <c r="I7" i="4"/>
  <c r="J10" i="4"/>
  <c r="J30" i="4"/>
  <c r="J9" i="4"/>
  <c r="G24" i="4"/>
  <c r="M18" i="4"/>
  <c r="J4" i="4"/>
  <c r="J11" i="4"/>
  <c r="J29" i="4"/>
  <c r="J8" i="4"/>
  <c r="J28" i="4"/>
  <c r="M33" i="4"/>
  <c r="J31" i="4"/>
  <c r="M34" i="4"/>
  <c r="M16" i="4"/>
  <c r="M15" i="4"/>
  <c r="M14" i="4"/>
  <c r="J12" i="4"/>
  <c r="M13" i="4"/>
  <c r="G15" i="4"/>
  <c r="G38" i="4"/>
  <c r="G49" i="4"/>
  <c r="G48" i="4"/>
  <c r="M37" i="4"/>
  <c r="F9" i="4"/>
  <c r="G27" i="4"/>
  <c r="M36" i="4"/>
  <c r="F8" i="4"/>
  <c r="G26" i="4"/>
  <c r="M35" i="4"/>
  <c r="J27" i="4"/>
  <c r="G36" i="4"/>
  <c r="G47" i="4"/>
  <c r="G28" i="4"/>
  <c r="F7" i="4"/>
  <c r="J36" i="4"/>
  <c r="M24" i="4"/>
  <c r="G25" i="4"/>
  <c r="M23" i="4"/>
  <c r="G7" i="4"/>
  <c r="J49" i="4"/>
  <c r="J48" i="4"/>
  <c r="J47" i="4"/>
  <c r="L5" i="4"/>
  <c r="L4" i="4"/>
  <c r="I13" i="4"/>
  <c r="F10" i="4"/>
  <c r="G23" i="4"/>
  <c r="I10" i="4"/>
  <c r="G22" i="4"/>
  <c r="J25" i="4"/>
  <c r="M31" i="4"/>
  <c r="I9" i="4"/>
  <c r="G21" i="4"/>
  <c r="J24" i="4"/>
  <c r="M30" i="4"/>
  <c r="G43" i="4"/>
  <c r="J43" i="4"/>
  <c r="M49" i="4"/>
  <c r="G42" i="4"/>
  <c r="G19" i="4"/>
  <c r="J42" i="4"/>
  <c r="J22" i="4"/>
  <c r="M48" i="4"/>
  <c r="M28" i="4"/>
  <c r="I6" i="4"/>
  <c r="G41" i="4"/>
  <c r="J21" i="4"/>
  <c r="M27" i="4"/>
  <c r="I5" i="4"/>
  <c r="G40" i="4"/>
  <c r="G17" i="4"/>
  <c r="J40" i="4"/>
  <c r="J20" i="4"/>
  <c r="M46" i="4"/>
  <c r="M26" i="4"/>
  <c r="M6" i="4"/>
  <c r="G46" i="4"/>
  <c r="J46" i="4"/>
  <c r="J26" i="4"/>
  <c r="J6" i="4"/>
  <c r="M32" i="4"/>
  <c r="M12" i="4"/>
  <c r="G45" i="4"/>
  <c r="J45" i="4"/>
  <c r="J5" i="4"/>
  <c r="M11" i="4"/>
  <c r="I11" i="4"/>
  <c r="G44" i="4"/>
  <c r="J44" i="4"/>
  <c r="M4" i="4"/>
  <c r="M10" i="4"/>
  <c r="I8" i="4"/>
  <c r="G20" i="4"/>
  <c r="J23" i="4"/>
  <c r="M29" i="4"/>
  <c r="M9" i="4"/>
  <c r="M8" i="4"/>
  <c r="G18" i="4"/>
  <c r="J41" i="4"/>
  <c r="M47" i="4"/>
  <c r="M7" i="4"/>
  <c r="G39" i="4"/>
  <c r="G16" i="4"/>
  <c r="J39" i="4"/>
  <c r="J19" i="4"/>
  <c r="M45" i="4"/>
  <c r="M25" i="4"/>
  <c r="M5" i="4"/>
  <c r="J38" i="4"/>
  <c r="J18" i="4"/>
  <c r="M44" i="4"/>
  <c r="G37" i="4"/>
  <c r="J37" i="4"/>
  <c r="M43" i="4"/>
  <c r="G10" i="4"/>
  <c r="J16" i="4"/>
  <c r="M22" i="4"/>
  <c r="G35" i="4"/>
  <c r="J35" i="4"/>
  <c r="M41" i="4"/>
  <c r="G30" i="4"/>
  <c r="J33" i="4"/>
  <c r="J13" i="4"/>
  <c r="M39" i="4"/>
  <c r="M19" i="4"/>
  <c r="G13" i="4"/>
  <c r="J17" i="4"/>
  <c r="M42" i="4"/>
  <c r="G11" i="4"/>
  <c r="G9" i="4"/>
  <c r="J15" i="4"/>
  <c r="M21" i="4"/>
  <c r="G33" i="4"/>
  <c r="G8" i="4"/>
  <c r="J34" i="4"/>
  <c r="J14" i="4"/>
  <c r="M40" i="4"/>
  <c r="M20" i="4"/>
  <c r="G29" i="4"/>
  <c r="G6" i="4"/>
  <c r="J32" i="4"/>
  <c r="M38" i="4"/>
  <c r="G34" i="4"/>
  <c r="G14" i="4"/>
  <c r="G32" i="4"/>
  <c r="G12" i="4"/>
  <c r="G31" i="4"/>
  <c r="O4" i="5"/>
  <c r="P7" i="5"/>
  <c r="P15" i="5"/>
  <c r="P5" i="5"/>
  <c r="O7" i="5"/>
  <c r="O5" i="5"/>
  <c r="O6" i="5"/>
  <c r="P8" i="5"/>
  <c r="O19" i="5"/>
  <c r="P9" i="5"/>
  <c r="O12" i="5"/>
  <c r="P6" i="5"/>
  <c r="N19" i="4"/>
  <c r="N15" i="4"/>
  <c r="O17" i="5"/>
  <c r="O18" i="5"/>
  <c r="N9" i="4"/>
  <c r="P24" i="5"/>
  <c r="P18" i="5"/>
  <c r="P17" i="5"/>
  <c r="P16" i="5"/>
  <c r="P12" i="5"/>
  <c r="P14" i="5"/>
  <c r="P11" i="5"/>
  <c r="P10" i="5"/>
  <c r="P19" i="5"/>
  <c r="O15" i="5"/>
  <c r="O16" i="5"/>
  <c r="P13" i="5"/>
  <c r="O14" i="5"/>
  <c r="O13" i="5"/>
  <c r="O11" i="5"/>
  <c r="O10" i="5"/>
  <c r="O20" i="5"/>
  <c r="P23" i="5"/>
  <c r="P41" i="5"/>
  <c r="P42" i="5"/>
  <c r="P40" i="5"/>
  <c r="P20" i="5"/>
  <c r="P43" i="5"/>
  <c r="T43" i="5" s="1"/>
  <c r="U43" i="5" s="1"/>
  <c r="P22" i="5"/>
  <c r="P21" i="5"/>
  <c r="P39" i="5"/>
  <c r="P38" i="5"/>
  <c r="N20" i="4"/>
  <c r="P34" i="5"/>
  <c r="O24" i="5"/>
  <c r="P33" i="5"/>
  <c r="O31" i="5"/>
  <c r="P32" i="5"/>
  <c r="O30" i="5"/>
  <c r="P31" i="5"/>
  <c r="O29" i="5"/>
  <c r="P30" i="5"/>
  <c r="O32" i="5"/>
  <c r="P29" i="5"/>
  <c r="P28" i="5"/>
  <c r="P35" i="5"/>
  <c r="O28" i="5"/>
  <c r="P49" i="5"/>
  <c r="T49" i="5" s="1"/>
  <c r="U49" i="5" s="1"/>
  <c r="O27" i="5"/>
  <c r="P48" i="5"/>
  <c r="T48" i="5" s="1"/>
  <c r="U48" i="5" s="1"/>
  <c r="O26" i="5"/>
  <c r="P47" i="5"/>
  <c r="T47" i="5" s="1"/>
  <c r="U47" i="5" s="1"/>
  <c r="P27" i="5"/>
  <c r="P37" i="5"/>
  <c r="P46" i="5"/>
  <c r="T46" i="5" s="1"/>
  <c r="U46" i="5" s="1"/>
  <c r="O22" i="5"/>
  <c r="P45" i="5"/>
  <c r="T45" i="5" s="1"/>
  <c r="U45" i="5" s="1"/>
  <c r="P25" i="5"/>
  <c r="P36" i="5"/>
  <c r="O23" i="5"/>
  <c r="P26" i="5"/>
  <c r="O21" i="5"/>
  <c r="P44" i="5"/>
  <c r="T44" i="5" s="1"/>
  <c r="U44" i="5" s="1"/>
  <c r="N12" i="4"/>
  <c r="U8" i="1"/>
  <c r="U36" i="1"/>
  <c r="U9" i="1"/>
  <c r="N8" i="4"/>
  <c r="U35" i="1"/>
  <c r="U34" i="1"/>
  <c r="U33" i="1"/>
  <c r="U32" i="1"/>
  <c r="U28" i="1"/>
  <c r="U27" i="1"/>
  <c r="U26" i="1"/>
  <c r="U25" i="1"/>
  <c r="U24" i="1"/>
  <c r="U4" i="1"/>
  <c r="U23" i="1"/>
  <c r="U49" i="1"/>
  <c r="U22" i="1"/>
  <c r="U48" i="1"/>
  <c r="U21" i="1"/>
  <c r="U47" i="1"/>
  <c r="U20" i="1"/>
  <c r="U46" i="1"/>
  <c r="U19" i="1"/>
  <c r="U45" i="1"/>
  <c r="U18" i="1"/>
  <c r="U44" i="1"/>
  <c r="U17" i="1"/>
  <c r="U43" i="1"/>
  <c r="U16" i="1"/>
  <c r="U42" i="1"/>
  <c r="U15" i="1"/>
  <c r="U41" i="1"/>
  <c r="U14" i="1"/>
  <c r="U40" i="1"/>
  <c r="U13" i="1"/>
  <c r="U39" i="1"/>
  <c r="U12" i="1"/>
  <c r="U38" i="1"/>
  <c r="U11" i="1"/>
  <c r="U37" i="1"/>
  <c r="U10" i="1"/>
  <c r="U31" i="1"/>
  <c r="U7" i="1"/>
  <c r="U30" i="1"/>
  <c r="U6" i="1"/>
  <c r="U29" i="1"/>
  <c r="N34" i="4"/>
  <c r="N11" i="4"/>
  <c r="O33" i="5"/>
  <c r="O9" i="5"/>
  <c r="O8" i="5"/>
  <c r="O36" i="5"/>
  <c r="O35" i="5"/>
  <c r="N33" i="4"/>
  <c r="O34" i="5"/>
  <c r="O25" i="5"/>
  <c r="L8" i="4"/>
  <c r="L6" i="4"/>
  <c r="L7" i="4"/>
  <c r="L12" i="4"/>
  <c r="L9" i="4"/>
  <c r="L16" i="4"/>
  <c r="L19" i="4"/>
  <c r="L18" i="4"/>
  <c r="L10" i="4"/>
  <c r="I37" i="4"/>
  <c r="I12" i="4"/>
  <c r="I22" i="4"/>
  <c r="F17" i="4"/>
  <c r="F19" i="4"/>
  <c r="F16" i="4"/>
  <c r="F11" i="4"/>
  <c r="L34" i="4"/>
  <c r="L28" i="4"/>
  <c r="L24" i="4"/>
  <c r="L47" i="4"/>
  <c r="L23" i="4"/>
  <c r="L22" i="4"/>
  <c r="L21" i="4"/>
  <c r="L20" i="4"/>
  <c r="L45" i="4"/>
  <c r="L44" i="4"/>
  <c r="L43" i="4"/>
  <c r="L17" i="4"/>
  <c r="L41" i="4"/>
  <c r="L15" i="4"/>
  <c r="L40" i="4"/>
  <c r="L14" i="4"/>
  <c r="L13" i="4"/>
  <c r="L32" i="4"/>
  <c r="L31" i="4"/>
  <c r="L11" i="4"/>
  <c r="I30" i="4"/>
  <c r="I27" i="4"/>
  <c r="I4" i="4"/>
  <c r="I26" i="4"/>
  <c r="I25" i="4"/>
  <c r="I49" i="4"/>
  <c r="I48" i="4"/>
  <c r="I21" i="4"/>
  <c r="I23" i="4"/>
  <c r="I47" i="4"/>
  <c r="I20" i="4"/>
  <c r="I46" i="4"/>
  <c r="I19" i="4"/>
  <c r="I45" i="4"/>
  <c r="I18" i="4"/>
  <c r="I43" i="4"/>
  <c r="I17" i="4"/>
  <c r="I16" i="4"/>
  <c r="I42" i="4"/>
  <c r="I15" i="4"/>
  <c r="I40" i="4"/>
  <c r="I14" i="4"/>
  <c r="I33" i="4"/>
  <c r="F18" i="4"/>
  <c r="F38" i="4"/>
  <c r="F33" i="4"/>
  <c r="F6" i="4"/>
  <c r="F29" i="4"/>
  <c r="F5" i="4"/>
  <c r="F28" i="4"/>
  <c r="F49" i="4"/>
  <c r="F25" i="4"/>
  <c r="F48" i="4"/>
  <c r="F27" i="4"/>
  <c r="F46" i="4"/>
  <c r="F24" i="4"/>
  <c r="F45" i="4"/>
  <c r="F23" i="4"/>
  <c r="F22" i="4"/>
  <c r="F43" i="4"/>
  <c r="F21" i="4"/>
  <c r="F36" i="4"/>
  <c r="F20" i="4"/>
  <c r="F42" i="4"/>
  <c r="L46" i="4"/>
  <c r="L42" i="4"/>
  <c r="L39" i="4"/>
  <c r="L38" i="4"/>
  <c r="L37" i="4"/>
  <c r="L36" i="4"/>
  <c r="L35" i="4"/>
  <c r="L33" i="4"/>
  <c r="L30" i="4"/>
  <c r="L29" i="4"/>
  <c r="L27" i="4"/>
  <c r="L26" i="4"/>
  <c r="L49" i="4"/>
  <c r="L25" i="4"/>
  <c r="L48" i="4"/>
  <c r="I44" i="4"/>
  <c r="I41" i="4"/>
  <c r="I39" i="4"/>
  <c r="I38" i="4"/>
  <c r="I36" i="4"/>
  <c r="I35" i="4"/>
  <c r="I34" i="4"/>
  <c r="I32" i="4"/>
  <c r="I31" i="4"/>
  <c r="I29" i="4"/>
  <c r="I28" i="4"/>
  <c r="I24" i="4"/>
  <c r="F47" i="4"/>
  <c r="F44" i="4"/>
  <c r="F41" i="4"/>
  <c r="F15" i="4"/>
  <c r="F40" i="4"/>
  <c r="F14" i="4"/>
  <c r="F39" i="4"/>
  <c r="F13" i="4"/>
  <c r="F12" i="4"/>
  <c r="F37" i="4"/>
  <c r="F35" i="4"/>
  <c r="F34" i="4"/>
  <c r="F32" i="4"/>
  <c r="F31" i="4"/>
  <c r="F30" i="4"/>
  <c r="F26" i="4"/>
  <c r="O4" i="4" l="1"/>
  <c r="P24" i="4"/>
  <c r="P6" i="4"/>
  <c r="P26" i="4"/>
  <c r="P27" i="4"/>
  <c r="P28" i="4"/>
  <c r="P9" i="4"/>
  <c r="P5" i="4"/>
  <c r="P25" i="4"/>
  <c r="P7" i="4"/>
  <c r="P8" i="4"/>
  <c r="P29" i="4"/>
  <c r="P10" i="4"/>
  <c r="P30" i="4"/>
  <c r="P4" i="4"/>
  <c r="P11" i="4"/>
  <c r="P31" i="4"/>
  <c r="P13" i="4"/>
  <c r="P35" i="4"/>
  <c r="P16" i="4"/>
  <c r="P17" i="4"/>
  <c r="P12" i="4"/>
  <c r="P32" i="4"/>
  <c r="P33" i="4"/>
  <c r="P14" i="4"/>
  <c r="P34" i="4"/>
  <c r="P15" i="4"/>
  <c r="P36" i="4"/>
  <c r="P18" i="4"/>
  <c r="P23" i="4"/>
  <c r="P19" i="4"/>
  <c r="P20" i="4"/>
  <c r="P21" i="4"/>
  <c r="P22" i="4"/>
  <c r="O13" i="4"/>
  <c r="O8" i="4"/>
  <c r="O9" i="4"/>
  <c r="O34" i="4"/>
  <c r="O25" i="4"/>
  <c r="O11" i="4"/>
  <c r="O26" i="4"/>
  <c r="O35" i="4"/>
  <c r="O27" i="4"/>
  <c r="O12" i="4"/>
  <c r="O31" i="4"/>
  <c r="O36" i="4"/>
  <c r="O32" i="4"/>
  <c r="O20" i="4"/>
  <c r="O21" i="4"/>
  <c r="O17" i="4"/>
  <c r="O22" i="4"/>
  <c r="O33" i="4"/>
  <c r="O10" i="4"/>
  <c r="O24" i="4"/>
  <c r="O28" i="4"/>
  <c r="O6" i="4"/>
  <c r="O23" i="4"/>
  <c r="O29" i="4"/>
  <c r="O7" i="4"/>
  <c r="O5" i="4"/>
  <c r="O30" i="4"/>
  <c r="O19" i="4"/>
  <c r="O14" i="4"/>
  <c r="O15" i="4"/>
  <c r="O16" i="4"/>
  <c r="O18" i="4"/>
  <c r="H27" i="1" l="1"/>
  <c r="T5" i="1"/>
  <c r="T23" i="1"/>
  <c r="T6" i="1"/>
  <c r="T7" i="1"/>
  <c r="T8" i="1"/>
  <c r="T9" i="1"/>
  <c r="T10" i="1"/>
  <c r="T11" i="1"/>
  <c r="T12" i="1"/>
  <c r="T13" i="1"/>
  <c r="T14" i="1"/>
  <c r="T15" i="1"/>
  <c r="T16" i="1"/>
  <c r="T17" i="1"/>
  <c r="T18" i="1"/>
  <c r="T19" i="1"/>
  <c r="T20" i="1"/>
  <c r="T21" i="1"/>
  <c r="T22" i="1"/>
  <c r="T24" i="1"/>
  <c r="T25" i="1"/>
  <c r="T26" i="1"/>
  <c r="T27" i="1"/>
  <c r="T28" i="1"/>
  <c r="T29" i="1"/>
  <c r="T30" i="1"/>
  <c r="T31" i="1"/>
  <c r="T32" i="1"/>
  <c r="T33" i="1"/>
  <c r="T34" i="1"/>
  <c r="T35" i="1"/>
  <c r="T36" i="1"/>
  <c r="T4" i="1"/>
  <c r="L17" i="1"/>
  <c r="P25" i="1"/>
  <c r="P5" i="1"/>
  <c r="P6" i="1"/>
  <c r="P7" i="1"/>
  <c r="P8" i="1"/>
  <c r="P9" i="1"/>
  <c r="P10" i="1"/>
  <c r="P11" i="1"/>
  <c r="P12" i="1"/>
  <c r="P13" i="1"/>
  <c r="P14" i="1"/>
  <c r="P15" i="1"/>
  <c r="P16" i="1"/>
  <c r="P17" i="1"/>
  <c r="P18" i="1"/>
  <c r="P19" i="1"/>
  <c r="P20" i="1"/>
  <c r="P21" i="1"/>
  <c r="P22" i="1"/>
  <c r="P23" i="1"/>
  <c r="P24" i="1"/>
  <c r="P26" i="1"/>
  <c r="P27" i="1"/>
  <c r="P28" i="1"/>
  <c r="P29" i="1"/>
  <c r="P30" i="1"/>
  <c r="P31" i="1"/>
  <c r="P32" i="1"/>
  <c r="P33" i="1"/>
  <c r="P34" i="1"/>
  <c r="P35" i="1"/>
  <c r="P36" i="1"/>
  <c r="P37" i="1"/>
  <c r="P38" i="1"/>
  <c r="P39" i="1"/>
  <c r="P40" i="1"/>
  <c r="P41" i="1"/>
  <c r="P42" i="1"/>
  <c r="P43" i="1"/>
  <c r="P44" i="1"/>
  <c r="P45" i="1"/>
  <c r="P46" i="1"/>
  <c r="P47" i="1"/>
  <c r="P48" i="1"/>
  <c r="P49" i="1"/>
  <c r="P4" i="1"/>
  <c r="L5" i="1"/>
  <c r="L6" i="1"/>
  <c r="L7" i="1"/>
  <c r="L8" i="1"/>
  <c r="L9" i="1"/>
  <c r="L10" i="1"/>
  <c r="L11" i="1"/>
  <c r="L12" i="1"/>
  <c r="L13" i="1"/>
  <c r="L14" i="1"/>
  <c r="L15" i="1"/>
  <c r="L16"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4" i="1"/>
  <c r="H5" i="1"/>
  <c r="H6" i="1"/>
  <c r="H7" i="1"/>
  <c r="H8" i="1"/>
  <c r="H9" i="1"/>
  <c r="H10" i="1"/>
  <c r="H11" i="1"/>
  <c r="H12" i="1"/>
  <c r="H13" i="1"/>
  <c r="H14" i="1"/>
  <c r="H15" i="1"/>
  <c r="H16" i="1"/>
  <c r="H17" i="1"/>
  <c r="H18" i="1"/>
  <c r="H19" i="1"/>
  <c r="H20" i="1"/>
  <c r="H21" i="1"/>
  <c r="H22" i="1"/>
  <c r="H23" i="1"/>
  <c r="H24" i="1"/>
  <c r="H25" i="1"/>
  <c r="H26" i="1"/>
  <c r="H28" i="1"/>
  <c r="H29" i="1"/>
  <c r="H30" i="1"/>
  <c r="H31" i="1"/>
  <c r="H32" i="1"/>
  <c r="H33" i="1"/>
  <c r="H34" i="1"/>
  <c r="H35" i="1"/>
  <c r="H36" i="1"/>
  <c r="H37" i="1"/>
  <c r="H38" i="1"/>
  <c r="H39" i="1"/>
  <c r="H40" i="1"/>
  <c r="H41" i="1"/>
  <c r="H42" i="1"/>
  <c r="H43" i="1"/>
  <c r="H44" i="1"/>
  <c r="H45" i="1"/>
  <c r="H46" i="1"/>
  <c r="H47" i="1"/>
  <c r="H48" i="1"/>
  <c r="H49" i="1"/>
  <c r="H4" i="1"/>
  <c r="R13" i="5"/>
  <c r="N42" i="4"/>
  <c r="N43" i="4" l="1"/>
  <c r="R14" i="5"/>
  <c r="R16" i="5"/>
  <c r="N48" i="4"/>
  <c r="S17" i="5"/>
  <c r="R17" i="5"/>
  <c r="S16" i="5"/>
  <c r="S25" i="5"/>
  <c r="S11" i="5"/>
  <c r="N41" i="4"/>
  <c r="R10" i="5"/>
  <c r="R18" i="5"/>
  <c r="R15" i="5"/>
  <c r="R6" i="5"/>
  <c r="S12" i="5"/>
  <c r="R12" i="5"/>
  <c r="S10" i="5"/>
  <c r="R11" i="5"/>
  <c r="R9" i="5"/>
  <c r="N45" i="4"/>
  <c r="R8" i="5"/>
  <c r="R7" i="5"/>
  <c r="S6" i="5"/>
  <c r="R5" i="5"/>
  <c r="R4" i="5"/>
  <c r="S13" i="5"/>
  <c r="N39" i="4"/>
  <c r="N40" i="4"/>
  <c r="O48" i="5"/>
  <c r="O49" i="5"/>
  <c r="O37" i="5"/>
  <c r="O38" i="5"/>
  <c r="O39" i="5"/>
  <c r="O40" i="5"/>
  <c r="O41" i="5"/>
  <c r="O42" i="5"/>
  <c r="O43" i="5"/>
  <c r="O44" i="5"/>
  <c r="O45" i="5"/>
  <c r="O46" i="5"/>
  <c r="O47" i="5"/>
  <c r="S5" i="5"/>
  <c r="S9" i="5"/>
  <c r="S4" i="5"/>
  <c r="N38" i="4"/>
  <c r="S44" i="5"/>
  <c r="S8" i="5"/>
  <c r="S15" i="5"/>
  <c r="S14" i="5"/>
  <c r="S7" i="5"/>
  <c r="S18" i="5"/>
  <c r="N37" i="4"/>
  <c r="N44" i="4"/>
  <c r="T48" i="1"/>
  <c r="T46" i="1"/>
  <c r="T45" i="1"/>
  <c r="T44" i="1"/>
  <c r="T43" i="1"/>
  <c r="T42" i="1"/>
  <c r="T41" i="1"/>
  <c r="T40" i="1"/>
  <c r="T39" i="1"/>
  <c r="T47" i="1"/>
  <c r="T38" i="1"/>
  <c r="T37" i="1"/>
  <c r="T49" i="1"/>
  <c r="N49" i="4"/>
  <c r="S23" i="5"/>
  <c r="R43" i="5"/>
  <c r="S19" i="5"/>
  <c r="S21" i="5"/>
  <c r="S29" i="5"/>
  <c r="S27" i="5"/>
  <c r="S38" i="5"/>
  <c r="R40" i="5"/>
  <c r="S40" i="5"/>
  <c r="S31" i="5"/>
  <c r="S33" i="5"/>
  <c r="S35" i="5"/>
  <c r="S37" i="5"/>
  <c r="R42" i="5"/>
  <c r="S42" i="5"/>
  <c r="S45" i="5"/>
  <c r="R39" i="5"/>
  <c r="S39" i="5"/>
  <c r="S20" i="5"/>
  <c r="S28" i="5"/>
  <c r="S30" i="5"/>
  <c r="S32" i="5"/>
  <c r="S34" i="5"/>
  <c r="S36" i="5"/>
  <c r="R38" i="5"/>
  <c r="R41" i="5"/>
  <c r="S41" i="5"/>
  <c r="S24" i="5"/>
  <c r="S22" i="5"/>
  <c r="S26" i="5"/>
  <c r="S43" i="5"/>
  <c r="R44" i="5"/>
  <c r="R45" i="5"/>
  <c r="R46" i="5"/>
  <c r="S46" i="5"/>
  <c r="R47" i="5"/>
  <c r="S47" i="5"/>
  <c r="R48" i="5"/>
  <c r="S48" i="5"/>
  <c r="R49" i="5"/>
  <c r="S49" i="5"/>
  <c r="R19" i="5"/>
  <c r="R20" i="5"/>
  <c r="R21" i="5"/>
  <c r="R22" i="5"/>
  <c r="R23" i="5"/>
  <c r="R24" i="5"/>
  <c r="R25" i="5"/>
  <c r="R26" i="5"/>
  <c r="R27" i="5"/>
  <c r="R28" i="5"/>
  <c r="R29" i="5"/>
  <c r="R30" i="5"/>
  <c r="R31" i="5"/>
  <c r="R32" i="5"/>
  <c r="R33" i="5"/>
  <c r="R34" i="5"/>
  <c r="R35" i="5"/>
  <c r="R36" i="5"/>
  <c r="R37" i="5"/>
  <c r="N50" i="4" l="1"/>
  <c r="W25" i="5"/>
  <c r="V25" i="5"/>
  <c r="V16" i="5"/>
  <c r="W16" i="5"/>
  <c r="V17" i="5"/>
  <c r="W17" i="5"/>
  <c r="P40" i="4"/>
  <c r="P38" i="4"/>
  <c r="P45" i="4"/>
  <c r="P47" i="4"/>
  <c r="P37" i="4"/>
  <c r="P49" i="4"/>
  <c r="P48" i="4"/>
  <c r="P43" i="4"/>
  <c r="P44" i="4"/>
  <c r="P39" i="4"/>
  <c r="P46" i="4"/>
  <c r="P41" i="4"/>
  <c r="P42" i="4"/>
  <c r="W13" i="5"/>
  <c r="V13" i="5"/>
  <c r="O41" i="4"/>
  <c r="O42" i="4"/>
  <c r="O47" i="4"/>
  <c r="O46" i="4"/>
  <c r="O45" i="4"/>
  <c r="O44" i="4"/>
  <c r="O43" i="4"/>
  <c r="O40" i="4"/>
  <c r="O39" i="4"/>
  <c r="O38" i="4"/>
  <c r="O37" i="4"/>
  <c r="O48" i="4"/>
  <c r="O49" i="4"/>
  <c r="W27" i="5" l="1"/>
  <c r="V27" i="5"/>
  <c r="W6" i="5"/>
  <c r="V6" i="5"/>
  <c r="W23" i="5"/>
  <c r="V23" i="5"/>
  <c r="W20" i="5"/>
  <c r="V20" i="5"/>
  <c r="W42" i="5"/>
  <c r="V42" i="5"/>
  <c r="W40" i="5"/>
  <c r="V40" i="5"/>
  <c r="V14" i="5"/>
  <c r="W14" i="5"/>
  <c r="W24" i="5"/>
  <c r="V24" i="5"/>
  <c r="W29" i="5"/>
  <c r="V29" i="5"/>
  <c r="W33" i="5"/>
  <c r="V33" i="5"/>
  <c r="W44" i="5"/>
  <c r="V44" i="5"/>
  <c r="V36" i="5"/>
  <c r="W36" i="5"/>
  <c r="W41" i="5"/>
  <c r="V41" i="5"/>
  <c r="W43" i="5"/>
  <c r="V43" i="5"/>
  <c r="V37" i="5"/>
  <c r="W37" i="5"/>
  <c r="W9" i="5"/>
  <c r="V9" i="5"/>
  <c r="W8" i="5"/>
  <c r="V8" i="5"/>
  <c r="V35" i="5"/>
  <c r="W35" i="5"/>
  <c r="V39" i="5"/>
  <c r="W39" i="5"/>
  <c r="V18" i="5"/>
  <c r="W18" i="5"/>
  <c r="W46" i="5"/>
  <c r="V46" i="5"/>
  <c r="V19" i="5"/>
  <c r="W19" i="5"/>
  <c r="W7" i="5"/>
  <c r="V7" i="5"/>
  <c r="W47" i="5"/>
  <c r="V47" i="5"/>
  <c r="W45" i="5"/>
  <c r="V45" i="5"/>
  <c r="W31" i="5"/>
  <c r="V31" i="5"/>
  <c r="W10" i="5"/>
  <c r="V10" i="5"/>
  <c r="W30" i="5"/>
  <c r="V30" i="5"/>
  <c r="W11" i="5"/>
  <c r="V11" i="5"/>
  <c r="W26" i="5"/>
  <c r="V26" i="5"/>
  <c r="W32" i="5"/>
  <c r="V32" i="5"/>
  <c r="W4" i="5"/>
  <c r="V4" i="5"/>
  <c r="W28" i="5"/>
  <c r="V28" i="5"/>
  <c r="W22" i="5"/>
  <c r="V22" i="5"/>
  <c r="V15" i="5"/>
  <c r="W15" i="5"/>
  <c r="W48" i="5"/>
  <c r="V48" i="5"/>
  <c r="V34" i="5"/>
  <c r="W34" i="5"/>
  <c r="W5" i="5"/>
  <c r="V5" i="5"/>
  <c r="W49" i="5"/>
  <c r="V49" i="5"/>
  <c r="W12" i="5"/>
  <c r="V12" i="5"/>
  <c r="W21" i="5"/>
  <c r="V21" i="5"/>
  <c r="V38" i="5"/>
  <c r="W38" i="5"/>
  <c r="E8" i="1"/>
  <c r="W8" i="1" s="1"/>
  <c r="E6" i="1"/>
  <c r="W6" i="1" s="1"/>
  <c r="E21" i="1"/>
  <c r="W21" i="1" s="1"/>
  <c r="E22" i="1"/>
  <c r="X22" i="1" s="1"/>
  <c r="E46" i="1"/>
  <c r="W46" i="1" s="1"/>
  <c r="E37" i="1"/>
  <c r="W37" i="1" s="1"/>
  <c r="E47" i="1"/>
  <c r="W47" i="1" s="1"/>
  <c r="E4" i="1"/>
  <c r="X4" i="1" s="1"/>
  <c r="E7" i="1"/>
  <c r="W7" i="1" s="1"/>
  <c r="E36" i="1"/>
  <c r="X36" i="1" s="1"/>
  <c r="E26" i="1"/>
  <c r="W26" i="1" s="1"/>
  <c r="E41" i="1"/>
  <c r="W41" i="1" s="1"/>
  <c r="E30" i="1"/>
  <c r="W30" i="1" s="1"/>
  <c r="E44" i="1"/>
  <c r="W44" i="1" s="1"/>
  <c r="E5" i="1"/>
  <c r="W5" i="1" s="1"/>
  <c r="E27" i="1"/>
  <c r="W27" i="1" s="1"/>
  <c r="E11" i="1"/>
  <c r="W11" i="1" s="1"/>
  <c r="E38" i="1"/>
  <c r="W38" i="1" s="1"/>
  <c r="E18" i="1"/>
  <c r="W18" i="1" s="1"/>
  <c r="E24" i="1"/>
  <c r="W24" i="1" s="1"/>
  <c r="E42" i="1"/>
  <c r="W42" i="1" s="1"/>
  <c r="E17" i="1"/>
  <c r="X17" i="1" s="1"/>
  <c r="E45" i="1"/>
  <c r="W45" i="1" s="1"/>
  <c r="E19" i="1"/>
  <c r="W19" i="1" s="1"/>
  <c r="E13" i="1"/>
  <c r="W13" i="1" s="1"/>
  <c r="E31" i="1"/>
  <c r="W31" i="1" s="1"/>
  <c r="E33" i="1"/>
  <c r="W33" i="1" s="1"/>
  <c r="E39" i="1"/>
  <c r="W39" i="1" s="1"/>
  <c r="E23" i="1"/>
  <c r="W23" i="1" s="1"/>
  <c r="E12" i="1"/>
  <c r="W12" i="1" s="1"/>
  <c r="E29" i="1"/>
  <c r="X29" i="1" s="1"/>
  <c r="E28" i="1"/>
  <c r="W28" i="1" s="1"/>
  <c r="E20" i="1"/>
  <c r="W20" i="1" s="1"/>
  <c r="E40" i="1"/>
  <c r="W40" i="1" s="1"/>
  <c r="E10" i="1"/>
  <c r="W10" i="1" s="1"/>
  <c r="E16" i="1"/>
  <c r="W16" i="1" s="1"/>
  <c r="E25" i="1"/>
  <c r="W25" i="1" s="1"/>
  <c r="X25" i="1"/>
  <c r="E15" i="1"/>
  <c r="W15" i="1" s="1"/>
  <c r="E32" i="1"/>
  <c r="W32" i="1" s="1"/>
  <c r="X32" i="1"/>
  <c r="E34" i="1"/>
  <c r="W34" i="1" s="1"/>
  <c r="E43" i="1"/>
  <c r="W43" i="1" s="1"/>
  <c r="E35" i="1"/>
  <c r="X35" i="1" s="1"/>
  <c r="E48" i="1"/>
  <c r="W48" i="1" s="1"/>
  <c r="E9" i="1"/>
  <c r="W9" i="1" s="1"/>
  <c r="E14" i="1"/>
  <c r="W14" i="1" s="1"/>
  <c r="E49" i="1"/>
  <c r="W49" i="1" s="1"/>
  <c r="B4" i="4"/>
  <c r="B22" i="4"/>
  <c r="B16" i="4"/>
  <c r="B44" i="4"/>
  <c r="B49" i="4"/>
  <c r="B46" i="4"/>
  <c r="B45" i="4"/>
  <c r="B20" i="4"/>
  <c r="B43" i="4"/>
  <c r="B18" i="4"/>
  <c r="B41" i="4"/>
  <c r="B39" i="4"/>
  <c r="B12" i="4"/>
  <c r="B10" i="4"/>
  <c r="B32" i="4"/>
  <c r="B8" i="4"/>
  <c r="B5" i="4"/>
  <c r="B28" i="4"/>
  <c r="B27" i="4"/>
  <c r="B25" i="4"/>
  <c r="B24" i="4"/>
  <c r="B47" i="4"/>
  <c r="B21" i="4"/>
  <c r="B19" i="4"/>
  <c r="B42" i="4"/>
  <c r="B17" i="4"/>
  <c r="B40" i="4"/>
  <c r="B15" i="4"/>
  <c r="B38" i="4"/>
  <c r="B13" i="4"/>
  <c r="B36" i="4"/>
  <c r="B35" i="4"/>
  <c r="B11" i="4"/>
  <c r="B33" i="4"/>
  <c r="B9" i="4"/>
  <c r="B31" i="4"/>
  <c r="B7" i="4"/>
  <c r="B29" i="4"/>
  <c r="D19" i="1"/>
  <c r="D18" i="1"/>
  <c r="D47" i="1"/>
  <c r="D14" i="1"/>
  <c r="D10" i="1"/>
  <c r="D22" i="1"/>
  <c r="D13" i="1"/>
  <c r="D20" i="1"/>
  <c r="D17" i="1"/>
  <c r="D48" i="1"/>
  <c r="D45" i="1"/>
  <c r="D36" i="1"/>
  <c r="D15" i="1"/>
  <c r="D32" i="1"/>
  <c r="D21" i="1"/>
  <c r="D43" i="1"/>
  <c r="D41" i="1"/>
  <c r="D33" i="1"/>
  <c r="D7" i="1"/>
  <c r="D16" i="1"/>
  <c r="D40" i="1"/>
  <c r="D38" i="1"/>
  <c r="D11" i="1"/>
  <c r="D9" i="1"/>
  <c r="D31" i="1"/>
  <c r="D30" i="1"/>
  <c r="D5" i="1"/>
  <c r="D29" i="1"/>
  <c r="D27" i="1"/>
  <c r="D23" i="1"/>
  <c r="D46" i="1"/>
  <c r="D44" i="1"/>
  <c r="D39" i="1"/>
  <c r="D37" i="1"/>
  <c r="D35" i="1"/>
  <c r="D34" i="1"/>
  <c r="D8" i="1"/>
  <c r="D6" i="1"/>
  <c r="D28" i="1"/>
  <c r="D25" i="1"/>
  <c r="D42" i="1"/>
  <c r="D12" i="1"/>
  <c r="D4" i="1"/>
  <c r="D49" i="1"/>
  <c r="D24" i="1"/>
  <c r="D26" i="1"/>
  <c r="B26" i="4"/>
  <c r="B48" i="4"/>
  <c r="B23" i="4"/>
  <c r="B14" i="4"/>
  <c r="B37" i="4"/>
  <c r="B34" i="4"/>
  <c r="B30" i="4"/>
  <c r="B6" i="4"/>
  <c r="X7" i="1" l="1"/>
  <c r="X43" i="1"/>
  <c r="X24" i="1"/>
  <c r="Y7" i="1"/>
  <c r="Z7" i="1" s="1"/>
  <c r="AA7" i="1" s="1"/>
  <c r="W4" i="1"/>
  <c r="X30" i="1"/>
  <c r="Y30" i="1" s="1"/>
  <c r="Z30" i="1" s="1"/>
  <c r="AA30" i="1" s="1"/>
  <c r="X34" i="1"/>
  <c r="Y34" i="1" s="1"/>
  <c r="Z34" i="1" s="1"/>
  <c r="AB34" i="1" s="1"/>
  <c r="X42" i="1"/>
  <c r="X21" i="1"/>
  <c r="C36" i="4"/>
  <c r="X40" i="1"/>
  <c r="X26" i="1"/>
  <c r="Y26" i="1" s="1"/>
  <c r="Z26" i="1" s="1"/>
  <c r="AA26" i="1" s="1"/>
  <c r="X48" i="1"/>
  <c r="X19" i="1"/>
  <c r="Y19" i="1" s="1"/>
  <c r="Z19" i="1" s="1"/>
  <c r="AB19" i="1" s="1"/>
  <c r="X37" i="1"/>
  <c r="Y37" i="1" s="1"/>
  <c r="Z37" i="1" s="1"/>
  <c r="AB37" i="1" s="1"/>
  <c r="Y32" i="1"/>
  <c r="Z32" i="1" s="1"/>
  <c r="AA32" i="1" s="1"/>
  <c r="Y21" i="1"/>
  <c r="Z21" i="1" s="1"/>
  <c r="AA21" i="1" s="1"/>
  <c r="Y40" i="1"/>
  <c r="Z40" i="1" s="1"/>
  <c r="AB40" i="1" s="1"/>
  <c r="Y48" i="1"/>
  <c r="Z48" i="1" s="1"/>
  <c r="AB48" i="1" s="1"/>
  <c r="D18" i="4"/>
  <c r="S18" i="4" s="1"/>
  <c r="X9" i="1"/>
  <c r="Y9" i="1" s="1"/>
  <c r="Z9" i="1" s="1"/>
  <c r="AA9" i="1" s="1"/>
  <c r="X23" i="1"/>
  <c r="Y23" i="1" s="1"/>
  <c r="Z23" i="1" s="1"/>
  <c r="AB23" i="1" s="1"/>
  <c r="X5" i="1"/>
  <c r="Y5" i="1" s="1"/>
  <c r="Z5" i="1" s="1"/>
  <c r="X8" i="1"/>
  <c r="Y8" i="1" s="1"/>
  <c r="Z8" i="1" s="1"/>
  <c r="X39" i="1"/>
  <c r="Y39" i="1" s="1"/>
  <c r="Z39" i="1" s="1"/>
  <c r="X33" i="1"/>
  <c r="Y33" i="1" s="1"/>
  <c r="Z33" i="1" s="1"/>
  <c r="AA33" i="1" s="1"/>
  <c r="Y43" i="1"/>
  <c r="Z43" i="1" s="1"/>
  <c r="AB43" i="1" s="1"/>
  <c r="D36" i="4"/>
  <c r="S36" i="4" s="1"/>
  <c r="W35" i="1"/>
  <c r="Y35" i="1" s="1"/>
  <c r="Z35" i="1" s="1"/>
  <c r="X45" i="1"/>
  <c r="Y45" i="1" s="1"/>
  <c r="Z45" i="1" s="1"/>
  <c r="X15" i="1"/>
  <c r="Y15" i="1" s="1"/>
  <c r="Z15" i="1" s="1"/>
  <c r="Y4" i="1"/>
  <c r="Z4" i="1" s="1"/>
  <c r="AB4" i="1" s="1"/>
  <c r="X47" i="1"/>
  <c r="Y47" i="1" s="1"/>
  <c r="Z47" i="1" s="1"/>
  <c r="AB47" i="1" s="1"/>
  <c r="Y25" i="1"/>
  <c r="Z25" i="1" s="1"/>
  <c r="AB25" i="1" s="1"/>
  <c r="Y42" i="1"/>
  <c r="Z42" i="1" s="1"/>
  <c r="AB42" i="1" s="1"/>
  <c r="D19" i="4"/>
  <c r="R19" i="4" s="1"/>
  <c r="X16" i="1"/>
  <c r="D33" i="4"/>
  <c r="S33" i="4" s="1"/>
  <c r="C20" i="4"/>
  <c r="Y24" i="1"/>
  <c r="Z24" i="1" s="1"/>
  <c r="AB24" i="1" s="1"/>
  <c r="C27" i="4"/>
  <c r="C11" i="4"/>
  <c r="Y16" i="1"/>
  <c r="Z16" i="1" s="1"/>
  <c r="AB16" i="1" s="1"/>
  <c r="C9" i="4"/>
  <c r="X49" i="1"/>
  <c r="Y49" i="1" s="1"/>
  <c r="Z49" i="1" s="1"/>
  <c r="X11" i="1"/>
  <c r="Y11" i="1" s="1"/>
  <c r="Z11" i="1" s="1"/>
  <c r="D4" i="4"/>
  <c r="X14" i="1"/>
  <c r="Y14" i="1" s="1"/>
  <c r="Z14" i="1" s="1"/>
  <c r="X27" i="1"/>
  <c r="Y27" i="1" s="1"/>
  <c r="Z27" i="1" s="1"/>
  <c r="X6" i="1"/>
  <c r="Y6" i="1" s="1"/>
  <c r="Z6" i="1" s="1"/>
  <c r="C30" i="4"/>
  <c r="C43" i="4"/>
  <c r="D42" i="4"/>
  <c r="D30" i="4"/>
  <c r="D20" i="4"/>
  <c r="C28" i="4"/>
  <c r="C7" i="4"/>
  <c r="D45" i="4"/>
  <c r="D5" i="4"/>
  <c r="D31" i="4"/>
  <c r="D32" i="4"/>
  <c r="D21" i="4"/>
  <c r="D6" i="4"/>
  <c r="C14" i="4"/>
  <c r="C26" i="4"/>
  <c r="C6" i="4"/>
  <c r="X31" i="1"/>
  <c r="Y31" i="1" s="1"/>
  <c r="Z31" i="1" s="1"/>
  <c r="X18" i="1"/>
  <c r="Y18" i="1" s="1"/>
  <c r="Z18" i="1" s="1"/>
  <c r="X41" i="1"/>
  <c r="Y41" i="1" s="1"/>
  <c r="Z41" i="1" s="1"/>
  <c r="X46" i="1"/>
  <c r="Y46" i="1" s="1"/>
  <c r="Z46" i="1" s="1"/>
  <c r="W29" i="1"/>
  <c r="Y29" i="1" s="1"/>
  <c r="Z29" i="1" s="1"/>
  <c r="C49" i="4"/>
  <c r="C16" i="4"/>
  <c r="D27" i="4"/>
  <c r="D39" i="4"/>
  <c r="D9" i="4"/>
  <c r="X28" i="1"/>
  <c r="Y28" i="1" s="1"/>
  <c r="Z28" i="1" s="1"/>
  <c r="X13" i="1"/>
  <c r="Y13" i="1" s="1"/>
  <c r="Z13" i="1" s="1"/>
  <c r="X38" i="1"/>
  <c r="Y38" i="1" s="1"/>
  <c r="Z38" i="1" s="1"/>
  <c r="W22" i="1"/>
  <c r="Y22" i="1" s="1"/>
  <c r="Z22" i="1" s="1"/>
  <c r="C34" i="4"/>
  <c r="C31" i="4"/>
  <c r="D29" i="4"/>
  <c r="D44" i="4"/>
  <c r="D15" i="4"/>
  <c r="D41" i="4"/>
  <c r="C46" i="4"/>
  <c r="C21" i="4"/>
  <c r="D40" i="4"/>
  <c r="D24" i="4"/>
  <c r="D13" i="4"/>
  <c r="W36" i="1"/>
  <c r="Y36" i="1" s="1"/>
  <c r="Z36" i="1" s="1"/>
  <c r="C29" i="4"/>
  <c r="W17" i="1"/>
  <c r="Y17" i="1" s="1"/>
  <c r="Z17" i="1" s="1"/>
  <c r="C13" i="4"/>
  <c r="C40" i="4"/>
  <c r="C42" i="4"/>
  <c r="C18" i="4"/>
  <c r="D43" i="4"/>
  <c r="D34" i="4"/>
  <c r="D23" i="4"/>
  <c r="C4" i="4"/>
  <c r="C38" i="4"/>
  <c r="X10" i="1"/>
  <c r="Y10" i="1" s="1"/>
  <c r="Z10" i="1" s="1"/>
  <c r="C45" i="4"/>
  <c r="C48" i="4"/>
  <c r="C12" i="4"/>
  <c r="D46" i="4"/>
  <c r="D22" i="4"/>
  <c r="D12" i="4"/>
  <c r="C47" i="4"/>
  <c r="C15" i="4"/>
  <c r="C37" i="4"/>
  <c r="C17" i="4"/>
  <c r="C22" i="4"/>
  <c r="D16" i="4"/>
  <c r="D7" i="4"/>
  <c r="C35" i="4"/>
  <c r="D49" i="4"/>
  <c r="C25" i="4"/>
  <c r="C33" i="4"/>
  <c r="C23" i="4"/>
  <c r="C10" i="4"/>
  <c r="C41" i="4"/>
  <c r="D35" i="4"/>
  <c r="D28" i="4"/>
  <c r="D26" i="4"/>
  <c r="D48" i="4"/>
  <c r="D10" i="4"/>
  <c r="C32" i="4"/>
  <c r="C8" i="4"/>
  <c r="X20" i="1"/>
  <c r="Y20" i="1" s="1"/>
  <c r="Z20" i="1" s="1"/>
  <c r="X12" i="1"/>
  <c r="Y12" i="1" s="1"/>
  <c r="Z12" i="1" s="1"/>
  <c r="X44" i="1"/>
  <c r="Y44" i="1" s="1"/>
  <c r="Z44" i="1" s="1"/>
  <c r="B50" i="4"/>
  <c r="C44" i="4"/>
  <c r="C24" i="4"/>
  <c r="C5" i="4"/>
  <c r="D17" i="4"/>
  <c r="D47" i="4"/>
  <c r="D11" i="4"/>
  <c r="D14" i="4"/>
  <c r="C19" i="4"/>
  <c r="C39" i="4"/>
  <c r="D37" i="4"/>
  <c r="D38" i="4"/>
  <c r="D25" i="4"/>
  <c r="D8" i="4"/>
  <c r="AB7" i="1" l="1"/>
  <c r="R33" i="4"/>
  <c r="T33" i="4" s="1"/>
  <c r="U33" i="4" s="1"/>
  <c r="AA40" i="1"/>
  <c r="S19" i="4"/>
  <c r="R18" i="4"/>
  <c r="AB21" i="1"/>
  <c r="T19" i="4"/>
  <c r="U19" i="4" s="1"/>
  <c r="AB32" i="1"/>
  <c r="R36" i="4"/>
  <c r="AA25" i="1"/>
  <c r="AA42" i="1"/>
  <c r="AA48" i="1"/>
  <c r="AA4" i="1"/>
  <c r="AA6" i="1"/>
  <c r="AB6" i="1"/>
  <c r="AB27" i="1"/>
  <c r="AA27" i="1"/>
  <c r="AB14" i="1"/>
  <c r="AA14" i="1"/>
  <c r="AA34" i="1"/>
  <c r="T18" i="4"/>
  <c r="U18" i="4" s="1"/>
  <c r="V18" i="4" s="1"/>
  <c r="AB30" i="1"/>
  <c r="AA23" i="1"/>
  <c r="AB26" i="1"/>
  <c r="AA24" i="1"/>
  <c r="AA19" i="1"/>
  <c r="AB45" i="1"/>
  <c r="AA45" i="1"/>
  <c r="AA11" i="1"/>
  <c r="AB11" i="1"/>
  <c r="AB15" i="1"/>
  <c r="AA15" i="1"/>
  <c r="AB39" i="1"/>
  <c r="AA39" i="1"/>
  <c r="AA5" i="1"/>
  <c r="AB5" i="1"/>
  <c r="AB49" i="1"/>
  <c r="AA49" i="1"/>
  <c r="AA8" i="1"/>
  <c r="AB8" i="1"/>
  <c r="R4" i="4"/>
  <c r="S4" i="4"/>
  <c r="AA16" i="1"/>
  <c r="AB9" i="1"/>
  <c r="AA43" i="1"/>
  <c r="AA37" i="1"/>
  <c r="T36" i="4"/>
  <c r="U36" i="4" s="1"/>
  <c r="V36" i="4" s="1"/>
  <c r="AA47" i="1"/>
  <c r="AB33" i="1"/>
  <c r="AA38" i="1"/>
  <c r="AB38" i="1"/>
  <c r="AA44" i="1"/>
  <c r="AB44" i="1"/>
  <c r="AA12" i="1"/>
  <c r="AB12" i="1"/>
  <c r="AA31" i="1"/>
  <c r="AB31" i="1"/>
  <c r="AA13" i="1"/>
  <c r="AB13" i="1"/>
  <c r="AA10" i="1"/>
  <c r="AB10" i="1"/>
  <c r="AA28" i="1"/>
  <c r="AB28" i="1"/>
  <c r="AB20" i="1"/>
  <c r="AA20" i="1"/>
  <c r="S25" i="4"/>
  <c r="R25" i="4"/>
  <c r="R10" i="4"/>
  <c r="S10" i="4"/>
  <c r="S48" i="4"/>
  <c r="R48" i="4"/>
  <c r="R37" i="4"/>
  <c r="S37" i="4"/>
  <c r="R26" i="4"/>
  <c r="S26" i="4"/>
  <c r="S34" i="4"/>
  <c r="R34" i="4"/>
  <c r="S28" i="4"/>
  <c r="R28" i="4"/>
  <c r="S11" i="4"/>
  <c r="R11" i="4"/>
  <c r="S6" i="4"/>
  <c r="R6" i="4"/>
  <c r="R7" i="4"/>
  <c r="S7" i="4"/>
  <c r="S47" i="4"/>
  <c r="R47" i="4"/>
  <c r="W33" i="4"/>
  <c r="V33" i="4"/>
  <c r="R21" i="4"/>
  <c r="S21" i="4"/>
  <c r="AB22" i="1"/>
  <c r="AA22" i="1"/>
  <c r="S32" i="4"/>
  <c r="R32" i="4"/>
  <c r="S31" i="4"/>
  <c r="R31" i="4"/>
  <c r="S17" i="4"/>
  <c r="R17" i="4"/>
  <c r="S12" i="4"/>
  <c r="R12" i="4"/>
  <c r="S5" i="4"/>
  <c r="R5" i="4"/>
  <c r="S45" i="4"/>
  <c r="R45" i="4"/>
  <c r="AB17" i="1"/>
  <c r="AA17" i="1"/>
  <c r="AB18" i="1"/>
  <c r="AA18" i="1"/>
  <c r="V19" i="4"/>
  <c r="W19" i="4"/>
  <c r="R39" i="4"/>
  <c r="S39" i="4"/>
  <c r="S46" i="4"/>
  <c r="R46" i="4"/>
  <c r="R9" i="4"/>
  <c r="S9" i="4"/>
  <c r="S27" i="4"/>
  <c r="R27" i="4"/>
  <c r="S20" i="4"/>
  <c r="R20" i="4"/>
  <c r="S30" i="4"/>
  <c r="R30" i="4"/>
  <c r="AB35" i="1"/>
  <c r="AA35" i="1"/>
  <c r="S49" i="4"/>
  <c r="R49" i="4"/>
  <c r="AB36" i="1"/>
  <c r="AA36" i="1"/>
  <c r="S42" i="4"/>
  <c r="R42" i="4"/>
  <c r="R13" i="4"/>
  <c r="S13" i="4"/>
  <c r="R16" i="4"/>
  <c r="S16" i="4"/>
  <c r="S24" i="4"/>
  <c r="R24" i="4"/>
  <c r="AB46" i="1"/>
  <c r="AA46" i="1"/>
  <c r="AB29" i="1"/>
  <c r="AA29" i="1"/>
  <c r="R23" i="4"/>
  <c r="S23" i="4"/>
  <c r="R41" i="4"/>
  <c r="S41" i="4"/>
  <c r="S15" i="4"/>
  <c r="R15" i="4"/>
  <c r="S8" i="4"/>
  <c r="R8" i="4"/>
  <c r="R43" i="4"/>
  <c r="S43" i="4"/>
  <c r="R44" i="4"/>
  <c r="S44" i="4"/>
  <c r="R29" i="4"/>
  <c r="S29" i="4"/>
  <c r="AB41" i="1"/>
  <c r="AA41" i="1"/>
  <c r="S22" i="4"/>
  <c r="R22" i="4"/>
  <c r="S38" i="4"/>
  <c r="R38" i="4"/>
  <c r="S40" i="4"/>
  <c r="R40" i="4"/>
  <c r="S35" i="4"/>
  <c r="R35" i="4"/>
  <c r="S14" i="4"/>
  <c r="R14" i="4"/>
  <c r="T25" i="4" l="1"/>
  <c r="U25" i="4" s="1"/>
  <c r="T6" i="4"/>
  <c r="U6" i="4" s="1"/>
  <c r="T11" i="4"/>
  <c r="U11" i="4" s="1"/>
  <c r="T38" i="4"/>
  <c r="U38" i="4" s="1"/>
  <c r="T46" i="4"/>
  <c r="U46" i="4" s="1"/>
  <c r="W46" i="4" s="1"/>
  <c r="T15" i="4"/>
  <c r="U15" i="4" s="1"/>
  <c r="T30" i="4"/>
  <c r="U30" i="4" s="1"/>
  <c r="V30" i="4" s="1"/>
  <c r="T8" i="4"/>
  <c r="U8" i="4" s="1"/>
  <c r="T34" i="4"/>
  <c r="U34" i="4" s="1"/>
  <c r="V34" i="4" s="1"/>
  <c r="T31" i="4"/>
  <c r="U31" i="4" s="1"/>
  <c r="T22" i="4"/>
  <c r="U22" i="4" s="1"/>
  <c r="V22" i="4" s="1"/>
  <c r="T49" i="4"/>
  <c r="U49" i="4" s="1"/>
  <c r="V49" i="4" s="1"/>
  <c r="T12" i="4"/>
  <c r="U12" i="4" s="1"/>
  <c r="V12" i="4" s="1"/>
  <c r="T48" i="4"/>
  <c r="U48" i="4" s="1"/>
  <c r="V48" i="4" s="1"/>
  <c r="T35" i="4"/>
  <c r="U35" i="4" s="1"/>
  <c r="W35" i="4" s="1"/>
  <c r="T40" i="4"/>
  <c r="U40" i="4" s="1"/>
  <c r="V40" i="4" s="1"/>
  <c r="T27" i="4"/>
  <c r="U27" i="4" s="1"/>
  <c r="W27" i="4" s="1"/>
  <c r="T4" i="4"/>
  <c r="U4" i="4" s="1"/>
  <c r="V4" i="4" s="1"/>
  <c r="T24" i="4"/>
  <c r="U24" i="4" s="1"/>
  <c r="W24" i="4" s="1"/>
  <c r="T39" i="4"/>
  <c r="U39" i="4" s="1"/>
  <c r="V39" i="4" s="1"/>
  <c r="T45" i="4"/>
  <c r="U45" i="4" s="1"/>
  <c r="V45" i="4" s="1"/>
  <c r="T5" i="4"/>
  <c r="U5" i="4" s="1"/>
  <c r="W5" i="4" s="1"/>
  <c r="W18" i="4"/>
  <c r="W36" i="4"/>
  <c r="T37" i="4"/>
  <c r="U37" i="4" s="1"/>
  <c r="W37" i="4" s="1"/>
  <c r="T9" i="4"/>
  <c r="U9" i="4" s="1"/>
  <c r="W9" i="4" s="1"/>
  <c r="T13" i="4"/>
  <c r="U13" i="4" s="1"/>
  <c r="V13" i="4" s="1"/>
  <c r="T42" i="4"/>
  <c r="U42" i="4" s="1"/>
  <c r="V42" i="4" s="1"/>
  <c r="T7" i="4"/>
  <c r="U7" i="4" s="1"/>
  <c r="V7" i="4" s="1"/>
  <c r="T28" i="4"/>
  <c r="U28" i="4" s="1"/>
  <c r="V28" i="4" s="1"/>
  <c r="T14" i="4"/>
  <c r="U14" i="4" s="1"/>
  <c r="V14" i="4" s="1"/>
  <c r="T20" i="4"/>
  <c r="U20" i="4" s="1"/>
  <c r="V20" i="4" s="1"/>
  <c r="T32" i="4"/>
  <c r="U32" i="4" s="1"/>
  <c r="T10" i="4"/>
  <c r="U10" i="4" s="1"/>
  <c r="W38" i="4"/>
  <c r="V38" i="4"/>
  <c r="W22" i="4"/>
  <c r="T43" i="4"/>
  <c r="U43" i="4" s="1"/>
  <c r="V8" i="4"/>
  <c r="W8" i="4"/>
  <c r="V15" i="4"/>
  <c r="W15" i="4"/>
  <c r="W31" i="4"/>
  <c r="V31" i="4"/>
  <c r="V25" i="4"/>
  <c r="W25" i="4"/>
  <c r="T16" i="4"/>
  <c r="U16" i="4" s="1"/>
  <c r="T47" i="4"/>
  <c r="U47" i="4" s="1"/>
  <c r="T44" i="4"/>
  <c r="U44" i="4" s="1"/>
  <c r="T41" i="4"/>
  <c r="U41" i="4" s="1"/>
  <c r="T21" i="4"/>
  <c r="U21" i="4" s="1"/>
  <c r="T29" i="4"/>
  <c r="U29" i="4" s="1"/>
  <c r="V11" i="4"/>
  <c r="W11" i="4"/>
  <c r="T17" i="4"/>
  <c r="U17" i="4" s="1"/>
  <c r="W6" i="4"/>
  <c r="V6" i="4"/>
  <c r="T23" i="4"/>
  <c r="U23" i="4" s="1"/>
  <c r="T26" i="4"/>
  <c r="U26" i="4" s="1"/>
  <c r="V35" i="4" l="1"/>
  <c r="V46" i="4"/>
  <c r="W30" i="4"/>
  <c r="W4" i="4"/>
  <c r="W34" i="4"/>
  <c r="W48" i="4"/>
  <c r="W12" i="4"/>
  <c r="W49" i="4"/>
  <c r="W40" i="4"/>
  <c r="V5" i="4"/>
  <c r="W42" i="4"/>
  <c r="W45" i="4"/>
  <c r="W13" i="4"/>
  <c r="V24" i="4"/>
  <c r="W7" i="4"/>
  <c r="V27" i="4"/>
  <c r="V9" i="4"/>
  <c r="W39" i="4"/>
  <c r="W28" i="4"/>
  <c r="V37" i="4"/>
  <c r="W14" i="4"/>
  <c r="W20" i="4"/>
  <c r="W26" i="4"/>
  <c r="V26" i="4"/>
  <c r="V23" i="4"/>
  <c r="W23" i="4"/>
  <c r="W47" i="4"/>
  <c r="V47" i="4"/>
  <c r="W10" i="4"/>
  <c r="V10" i="4"/>
  <c r="V17" i="4"/>
  <c r="W17" i="4"/>
  <c r="W21" i="4"/>
  <c r="V21" i="4"/>
  <c r="V32" i="4"/>
  <c r="W32" i="4"/>
  <c r="W44" i="4"/>
  <c r="V44" i="4"/>
  <c r="W29" i="4"/>
  <c r="V29" i="4"/>
  <c r="V41" i="4"/>
  <c r="W41" i="4"/>
  <c r="V16" i="4"/>
  <c r="W16" i="4"/>
  <c r="W43" i="4"/>
  <c r="V43"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<sst xmlns="http://schemas.openxmlformats.org/spreadsheetml/2006/main" count="277" uniqueCount="104">
  <si>
    <t>Daily Returns</t>
  </si>
  <si>
    <t>Day</t>
  </si>
  <si>
    <t>E-30</t>
  </si>
  <si>
    <t>E-29</t>
  </si>
  <si>
    <t>E-28</t>
  </si>
  <si>
    <t>E-27</t>
  </si>
  <si>
    <t>E-26</t>
  </si>
  <si>
    <t>E-25</t>
  </si>
  <si>
    <t>E-24</t>
  </si>
  <si>
    <t>E-23</t>
  </si>
  <si>
    <t>E-22</t>
  </si>
  <si>
    <t>E-21</t>
  </si>
  <si>
    <t>E-20</t>
  </si>
  <si>
    <t>E-19</t>
  </si>
  <si>
    <t>E-18</t>
  </si>
  <si>
    <t>E-17</t>
  </si>
  <si>
    <t>E-16</t>
  </si>
  <si>
    <t>E-15</t>
  </si>
  <si>
    <t>E-14</t>
  </si>
  <si>
    <t>E-13</t>
  </si>
  <si>
    <t>E-12</t>
  </si>
  <si>
    <t>E-11</t>
  </si>
  <si>
    <t>E-10</t>
  </si>
  <si>
    <t>E-9</t>
  </si>
  <si>
    <t>E-8</t>
  </si>
  <si>
    <t>E-7</t>
  </si>
  <si>
    <t>E-6</t>
  </si>
  <si>
    <t>E-5</t>
  </si>
  <si>
    <t>E-4</t>
  </si>
  <si>
    <t>E-3</t>
  </si>
  <si>
    <t>E-2</t>
  </si>
  <si>
    <t>E-1</t>
  </si>
  <si>
    <t>Maximum Remaining</t>
  </si>
  <si>
    <t>Current Election</t>
  </si>
  <si>
    <t>Historical Election 1</t>
  </si>
  <si>
    <t>Historical Election 2</t>
  </si>
  <si>
    <t>Historical Election 3</t>
  </si>
  <si>
    <t>Historical Election 4</t>
  </si>
  <si>
    <t>Election Day</t>
  </si>
  <si>
    <t>Flag</t>
  </si>
  <si>
    <t>Hist Mean Prop</t>
  </si>
  <si>
    <t>Sample Standard Dev</t>
  </si>
  <si>
    <t>Warning</t>
  </si>
  <si>
    <t>Anomaly</t>
  </si>
  <si>
    <t>Registered Voters</t>
  </si>
  <si>
    <t>Daily Turnout</t>
  </si>
  <si>
    <t>E-43</t>
  </si>
  <si>
    <t>E-42</t>
  </si>
  <si>
    <t>E-41</t>
  </si>
  <si>
    <t>E-40</t>
  </si>
  <si>
    <t>E-39</t>
  </si>
  <si>
    <t>E-38</t>
  </si>
  <si>
    <t>E-37</t>
  </si>
  <si>
    <t>E-36</t>
  </si>
  <si>
    <t>E-35</t>
  </si>
  <si>
    <t>E-34</t>
  </si>
  <si>
    <t>E-33</t>
  </si>
  <si>
    <t>E-32</t>
  </si>
  <si>
    <t>E-31</t>
  </si>
  <si>
    <t>E-45</t>
  </si>
  <si>
    <t>E-44</t>
  </si>
  <si>
    <t>Daily Combined Turnout</t>
  </si>
  <si>
    <t>Initial Mail Ballots Sent</t>
  </si>
  <si>
    <t>Daily Ballots Sent</t>
  </si>
  <si>
    <t>Cumulative Proportion Received</t>
  </si>
  <si>
    <t xml:space="preserve">Cumulative Turnout Proportion </t>
  </si>
  <si>
    <t>Cumulative In-Person Turnout Proportion</t>
  </si>
  <si>
    <t>t-score</t>
  </si>
  <si>
    <t>Sheets</t>
  </si>
  <si>
    <t>EarlyVoting</t>
  </si>
  <si>
    <t>MailReturns</t>
  </si>
  <si>
    <t>CombinedTurnout</t>
  </si>
  <si>
    <t>EarlyVotingPlot</t>
  </si>
  <si>
    <t>MailReturnsPlot</t>
  </si>
  <si>
    <t>CombinedTurnoutPlot</t>
  </si>
  <si>
    <t>Cells in the Spreadsheet</t>
  </si>
  <si>
    <t xml:space="preserve">Cells this color are optional to edit. These cells update plots legend names. </t>
  </si>
  <si>
    <t>For each historical election, enter the number of registered voters for that year in the Registered Voters cell. In the Daily Turnout cells, enter the number of voters that voted during each day of early voting. For the Current Election, enter the number of daily voters up to the current date. The Flag column to the right of the spreadsheet will indicate if the turnout trend is showing an anomalous pattern.</t>
  </si>
  <si>
    <t>For each election, enter the initial number of mail ballots sent for that year, including the current year, in the Initial Mail Ballots Sent cell. In the Daily Returns cells, enter the number of ballots that were returned during each day of the election period. In the Daily Ballots Sent cells, enter the number of additional mail ballots that were distributed to voters after the initial distribution of ballots. For the Current Election, enter the number of daily ballot returns and ballots sent up to the current date. The Flag column to the right of the spreadsheet will indicate if the ballot return trend is showing an anomalous pattern.</t>
  </si>
  <si>
    <t>For each historical election, the number of registered voters for that year is automatically populated from the EarlyVoting worksheet in the Registered Voters cell. This value can be manually updated. The Daily Combined Turnout (in-person turnout + mail ballot returns) is automatically calculated for all years from the EarlyVoting and MailReturns worksheets. These cells can be manually updated. The Flag column to the right of the spreadsheet will indicate if the combined turnout trend is showing an anomalous pattern.</t>
  </si>
  <si>
    <t>Plots early voting turnout behavior throughout the early voting period. The Current Election line will have icons indicating if an anomaly is suspected.</t>
  </si>
  <si>
    <t>Plots ballot return behavior throughout the election period. The Current Election line will have icons indicating if an anomaly is suspected.</t>
  </si>
  <si>
    <t>Plots combined turnout behavior throughout the election period. The Current Election line will have icons indicating if an anomaly is suspected.</t>
  </si>
  <si>
    <t>Instructions</t>
  </si>
  <si>
    <t>When to Use</t>
  </si>
  <si>
    <t xml:space="preserve">Use this sheet to determine if the trend of early voting in the current election is consistent with previous years. WARNING and ANOMALY messages indicate if the current year's trend is inconsistent with previous years. The FLAG will also indicate if the anomaly is suspected to be HIGH or LOW compared to previous years. </t>
  </si>
  <si>
    <t xml:space="preserve">Use this sheet to determine if the trend of ballot returns in the current election is consistent with previous years. WARNING and ANOMALY messages indicate if the current year's trend is inconsistent with previous years. The FLAG will also indicate if the anomaly is suspected to be HIGH or LOW compared to previous years. </t>
  </si>
  <si>
    <t xml:space="preserve">Use this sheet to determine if the trend of combined turnout in the current election is consistent with previous years. WARNING and ANOMALY messages indicate if the current year's trend is inconsistent with previous years. The FLAG will also indicate if the anomaly is suspected to be HIGH or LOW compared to previous years. </t>
  </si>
  <si>
    <t xml:space="preserve">Visualizes early voting turnout and anomalies. </t>
  </si>
  <si>
    <t xml:space="preserve">Visualizes mail ballot returns and anomalies. </t>
  </si>
  <si>
    <t xml:space="preserve">Visualizes combined turnout and anomalies. </t>
  </si>
  <si>
    <t>Cells this color require a data input. Zero values can be entered when there are no returns or turnouts for certain days.</t>
  </si>
  <si>
    <t>Election Turnout Trend Analyzer - Version 0.5</t>
  </si>
  <si>
    <t>WARNING</t>
  </si>
  <si>
    <t>ANOMALY</t>
  </si>
  <si>
    <t>HIGH/LOW</t>
  </si>
  <si>
    <t>Anomaly Flag Definitions</t>
  </si>
  <si>
    <t>OK</t>
  </si>
  <si>
    <t>Indicates that the current election's turnout trend is consistent with historical trends (less than 2 standard deviations from historical mean).</t>
  </si>
  <si>
    <t>Inidcates that the current election's turnout trend is reasonably different than historical trends (2-3 standard deviations from historical mean).</t>
  </si>
  <si>
    <t>Indicates that the current election's turnout trend is significantly different than historical trends (3+ standard deviations from historical mean).</t>
  </si>
  <si>
    <t>HIGH or LOW terms are appended to the end of anomaly flags to indicate if the current election's trend is exhibiting lower or higher turnout trends than historical elections.</t>
  </si>
  <si>
    <t>Total</t>
  </si>
  <si>
    <t>Created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</si>
</sst>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8"/>
      <name val="Aptos Narrow"/>
      <family val="2"/>
      <scheme val="minor"/>
    </font>
    <font>
      <b/>
      <sz val="12"/>
      <color theme="1"/>
      <name val="Aptos Narrow"/>
      <family val="2"/>
      <scheme val="minor"/>
    </font>
    <font>
      <b/>
      <sz val="16"/>
      <color theme="1"/>
      <name val="Aptos Narrow"/>
      <family val="2"/>
      <scheme val="minor"/>
    </font>
    <font>
      <b/>
      <sz val="14"/>
      <color theme="1"/>
      <name val="Aptos Narrow"/>
      <family val="2"/>
      <scheme val="minor"/>
    </font>
    <font>
      <sz val="14"/>
      <color theme="1"/>
      <name val="Aptos Narrow"/>
      <family val="2"/>
      <scheme val="minor"/>
    </font>
    <font>
      <i/>
      <sz val="11"/>
      <color theme="1"/>
      <name val="Aptos Narrow"/>
      <family val="2"/>
      <scheme val="minor"/>
    </font>
    <font>
      <b/>
      <sz val="14"/>
      <color theme="1"/>
      <name val="Calibri"/>
      <family val="2"/>
    </font>
    <font>
      <sz val="11"/>
      <color theme="1"/>
      <name val="Aptos Narrow"/>
      <scheme val="minor"/>
    </font>
    <font>
      <b/>
      <sz val="11"/>
      <color theme="1"/>
      <name val="Aptos Narrow"/>
      <scheme val="minor"/>
    </font>
  </fonts>
  <fills count="4">
    <fill>
      <patternFill patternType="none"/>
    </fill>
    <fill>
      <patternFill patternType="gray125"/>
    </fill>
    <fill>
      <patternFill patternType="solid">
        <fgColor rgb="FFDBD6CB"/>
        <bgColor indexed="64"/>
      </patternFill>
    </fill>
    <fill>
      <patternFill patternType="solid">
        <fgColor rgb="FFF1E2B9"/>
        <bgColor indexed="64"/>
      </patternFill>
    </fill>
  </fills>
  <borders count="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1" fillId="0" borderId="0" xfId="0" applyFont="1"/>
    <xf numFmtId="0" fontId="0" fillId="0" borderId="1" xfId="0" applyBorder="1"/>
    <xf numFmtId="0" fontId="0" fillId="0" borderId="2" xfId="0" applyBorder="1"/>
    <xf numFmtId="0" fontId="4" fillId="0" borderId="0" xfId="0" applyFont="1" applyAlignment="1">
      <alignment horizontal="center"/>
    </xf>
    <xf numFmtId="0" fontId="3" fillId="0" borderId="0" xfId="0" applyFont="1"/>
    <xf numFmtId="0" fontId="3" fillId="0" borderId="3"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xf>
    <xf numFmtId="0" fontId="0" fillId="0" borderId="3" xfId="0" applyBorder="1" applyAlignment="1">
      <alignment horizontal="center"/>
    </xf>
    <xf numFmtId="0" fontId="1" fillId="0" borderId="3" xfId="0" applyFont="1" applyBorder="1" applyAlignment="1">
      <alignment horizontal="center"/>
    </xf>
    <xf numFmtId="0" fontId="0" fillId="0" borderId="0" xfId="0" applyAlignment="1">
      <alignment wrapText="1"/>
    </xf>
    <xf numFmtId="0" fontId="0" fillId="3" borderId="0" xfId="0" applyFill="1" applyProtection="1">
      <protection locked="0"/>
    </xf>
    <xf numFmtId="0" fontId="0" fillId="3" borderId="1" xfId="0" applyFill="1" applyBorder="1" applyProtection="1">
      <protection locked="0"/>
    </xf>
    <xf numFmtId="0" fontId="0" fillId="3" borderId="2" xfId="0" applyFill="1" applyBorder="1" applyProtection="1">
      <protection locked="0"/>
    </xf>
    <xf numFmtId="0" fontId="0" fillId="3" borderId="0" xfId="0" applyFill="1"/>
    <xf numFmtId="0" fontId="0" fillId="2" borderId="0" xfId="0" applyFill="1"/>
    <xf numFmtId="0" fontId="5" fillId="0" borderId="0" xfId="0" applyFont="1"/>
    <xf numFmtId="0" fontId="6" fillId="0" borderId="0" xfId="0" applyFont="1"/>
    <xf numFmtId="0" fontId="7" fillId="0" borderId="0" xfId="0" applyFont="1" applyAlignment="1">
      <alignment horizontal="left" vertical="center"/>
    </xf>
    <xf numFmtId="0" fontId="7" fillId="0" borderId="0" xfId="0" applyFont="1"/>
    <xf numFmtId="0" fontId="1" fillId="0" borderId="6" xfId="0" applyFont="1" applyBorder="1"/>
    <xf numFmtId="0" fontId="0" fillId="0" borderId="6" xfId="0" applyBorder="1"/>
    <xf numFmtId="0" fontId="0" fillId="0" borderId="7" xfId="0" applyBorder="1"/>
    <xf numFmtId="0" fontId="0" fillId="0" borderId="8" xfId="0" applyBorder="1"/>
    <xf numFmtId="0" fontId="4" fillId="2" borderId="0" xfId="0" applyFont="1" applyFill="1" applyAlignment="1" applyProtection="1">
      <alignment horizontal="center"/>
      <protection locked="0"/>
    </xf>
    <xf numFmtId="0" fontId="4" fillId="2" borderId="2" xfId="0" applyFont="1" applyFill="1" applyBorder="1" applyAlignment="1" applyProtection="1">
      <alignment horizontal="center"/>
      <protection locked="0"/>
    </xf>
    <xf numFmtId="0" fontId="4" fillId="2" borderId="1" xfId="0" applyFont="1" applyFill="1" applyBorder="1" applyAlignment="1" applyProtection="1">
      <alignment horizontal="center"/>
      <protection locked="0"/>
    </xf>
    <xf numFmtId="0" fontId="3" fillId="0" borderId="1" xfId="0" applyFont="1" applyBorder="1" applyAlignment="1">
      <alignment horizontal="right"/>
    </xf>
    <xf numFmtId="0" fontId="3" fillId="0" borderId="0" xfId="0" applyFont="1" applyAlignment="1">
      <alignment horizontal="right"/>
    </xf>
    <xf numFmtId="0" fontId="8" fillId="0" borderId="0" xfId="0" applyFont="1"/>
    <xf numFmtId="0" fontId="9" fillId="0" borderId="0" xfId="0" applyFont="1" applyAlignment="1">
      <alignment horizontal="center"/>
    </xf>
    <xf numFmtId="0" fontId="10" fillId="0" borderId="0" xfId="0" applyFont="1"/>
    <xf numFmtId="0" fontId="1" fillId="0" borderId="0" xfId="0" applyFont="1" applyAlignment="1"/>
  </cellXfs>
  <cellStyles count="1">
    <cellStyle name="Normal" xfId="0" builtinId="0"/>
  </cellStyles>
  <dxfs count="6">
    <dxf>
      <fill>
        <patternFill>
          <bgColor theme="5" tint="0.79998168889431442"/>
        </patternFill>
      </fill>
    </dxf>
    <dxf>
      <fill>
        <patternFill>
          <bgColor rgb="FFFDBBBB"/>
        </patternFill>
      </fill>
    </dxf>
    <dxf>
      <fill>
        <patternFill>
          <bgColor theme="5" tint="0.79998168889431442"/>
        </patternFill>
      </fill>
    </dxf>
    <dxf>
      <fill>
        <patternFill>
          <bgColor rgb="FFFDBBBB"/>
        </patternFill>
      </fill>
    </dxf>
    <dxf>
      <font>
        <color auto="1"/>
      </font>
      <fill>
        <patternFill>
          <bgColor rgb="FFFBE2D5"/>
        </patternFill>
      </fill>
    </dxf>
    <dxf>
      <fill>
        <patternFill>
          <bgColor rgb="FFFDBBBB"/>
        </patternFill>
      </fill>
    </dxf>
  </dxfs>
  <tableStyles count="0" defaultTableStyle="TableStyleMedium2" defaultPivotStyle="PivotStyleLight16"/>
  <colors>
    <mruColors>
      <color rgb="FFFDBBBB"/>
      <color rgb="FFFBE2D5"/>
      <color rgb="FFFFC5C5"/>
      <color rgb="FFDBD6CB"/>
      <color rgb="FFF1E2B9"/>
      <color rgb="FFBBB09B"/>
      <color rgb="FFECD79C"/>
      <color rgb="FFD1A528"/>
      <color rgb="FFBEB430"/>
      <color rgb="FF984C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Proportion of In-Person</a:t>
            </a:r>
            <a:r>
              <a:rPr lang="en-US" sz="1800" b="1" baseline="0"/>
              <a:t> Turnout Over Time</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EarlyVoting!$B$1</c:f>
              <c:strCache>
                <c:ptCount val="1"/>
                <c:pt idx="0">
                  <c:v>Historical Election 1</c:v>
                </c:pt>
              </c:strCache>
            </c:strRef>
          </c:tx>
          <c:spPr>
            <a:ln w="28575" cap="rnd">
              <a:solidFill>
                <a:srgbClr val="BEB430"/>
              </a:solidFill>
              <a:round/>
            </a:ln>
            <a:effectLst/>
          </c:spPr>
          <c:marker>
            <c:symbol val="none"/>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EarlyVoting!$D$4:$D$49</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3.4423388506490335E-2</c:v>
                </c:pt>
                <c:pt idx="38">
                  <c:v>6.0911014958028052E-2</c:v>
                </c:pt>
                <c:pt idx="39">
                  <c:v>8.0339252888038462E-2</c:v>
                </c:pt>
                <c:pt idx="40">
                  <c:v>9.363428580021127E-2</c:v>
                </c:pt>
                <c:pt idx="41">
                  <c:v>0.10178667423527599</c:v>
                </c:pt>
                <c:pt idx="42">
                  <c:v>0.10587861028303341</c:v>
                </c:pt>
                <c:pt idx="43">
                  <c:v>0.10587861028303341</c:v>
                </c:pt>
                <c:pt idx="44">
                  <c:v>0.10713795670103868</c:v>
                </c:pt>
                <c:pt idx="45">
                  <c:v>0.34819941656548037</c:v>
                </c:pt>
              </c:numCache>
            </c:numRef>
          </c:val>
          <c:smooth val="0"/>
          <c:extLst>
            <c:ext xmlns:c16="http://schemas.microsoft.com/office/drawing/2014/chart" uri="{C3380CC4-5D6E-409C-BE32-E72D297353CC}">
              <c16:uniqueId val="{00000000-7753-42F5-935B-CACCCE2D592A}"/>
            </c:ext>
          </c:extLst>
        </c:ser>
        <c:ser>
          <c:idx val="1"/>
          <c:order val="1"/>
          <c:tx>
            <c:strRef>
              <c:f>EarlyVoting!$E$1</c:f>
              <c:strCache>
                <c:ptCount val="1"/>
                <c:pt idx="0">
                  <c:v>Historical Election 2</c:v>
                </c:pt>
              </c:strCache>
            </c:strRef>
          </c:tx>
          <c:spPr>
            <a:ln w="28575" cap="rnd">
              <a:solidFill>
                <a:schemeClr val="accent2"/>
              </a:solidFill>
              <a:round/>
            </a:ln>
            <a:effectLst/>
          </c:spPr>
          <c:marker>
            <c:symbol val="none"/>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EarlyVoting!$G$4:$G$49</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2.5245492713342452E-2</c:v>
                </c:pt>
                <c:pt idx="31">
                  <c:v>4.72791760415288E-2</c:v>
                </c:pt>
                <c:pt idx="32">
                  <c:v>6.6283032602461725E-2</c:v>
                </c:pt>
                <c:pt idx="33">
                  <c:v>8.2444559638828838E-2</c:v>
                </c:pt>
                <c:pt idx="34">
                  <c:v>9.5955849913971852E-2</c:v>
                </c:pt>
                <c:pt idx="35">
                  <c:v>0.10701542992014823</c:v>
                </c:pt>
                <c:pt idx="36">
                  <c:v>0.10701542992014823</c:v>
                </c:pt>
                <c:pt idx="37">
                  <c:v>0.11582871943059661</c:v>
                </c:pt>
                <c:pt idx="38">
                  <c:v>0.12261032925986383</c:v>
                </c:pt>
                <c:pt idx="39">
                  <c:v>0.12758452081587035</c:v>
                </c:pt>
                <c:pt idx="40">
                  <c:v>0.13098842296436816</c:v>
                </c:pt>
                <c:pt idx="41">
                  <c:v>0.13307570844546404</c:v>
                </c:pt>
                <c:pt idx="42">
                  <c:v>0.13412348715460068</c:v>
                </c:pt>
                <c:pt idx="43">
                  <c:v>0.13412348715460068</c:v>
                </c:pt>
                <c:pt idx="44">
                  <c:v>0.13444609270451904</c:v>
                </c:pt>
                <c:pt idx="45">
                  <c:v>0.37889286554609491</c:v>
                </c:pt>
              </c:numCache>
            </c:numRef>
          </c:val>
          <c:smooth val="0"/>
          <c:extLst>
            <c:ext xmlns:c16="http://schemas.microsoft.com/office/drawing/2014/chart" uri="{C3380CC4-5D6E-409C-BE32-E72D297353CC}">
              <c16:uniqueId val="{00000001-7753-42F5-935B-CACCCE2D592A}"/>
            </c:ext>
          </c:extLst>
        </c:ser>
        <c:ser>
          <c:idx val="2"/>
          <c:order val="2"/>
          <c:tx>
            <c:strRef>
              <c:f>EarlyVoting!$H$1</c:f>
              <c:strCache>
                <c:ptCount val="1"/>
                <c:pt idx="0">
                  <c:v>Historical Election 3</c:v>
                </c:pt>
              </c:strCache>
            </c:strRef>
          </c:tx>
          <c:spPr>
            <a:ln w="28575" cap="rnd">
              <a:solidFill>
                <a:schemeClr val="bg2">
                  <a:lumMod val="50000"/>
                </a:schemeClr>
              </a:solidFill>
              <a:round/>
            </a:ln>
            <a:effectLst/>
          </c:spPr>
          <c:marker>
            <c:symbol val="none"/>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EarlyVoting!$J$4:$J$49</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1.7471521167600517E-2</c:v>
                </c:pt>
                <c:pt idx="24">
                  <c:v>3.340868438650791E-2</c:v>
                </c:pt>
                <c:pt idx="25">
                  <c:v>4.7870017084951116E-2</c:v>
                </c:pt>
                <c:pt idx="26">
                  <c:v>6.0915130532422569E-2</c:v>
                </c:pt>
                <c:pt idx="27">
                  <c:v>7.26047198396782E-2</c:v>
                </c:pt>
                <c:pt idx="28">
                  <c:v>8.3000563958737436E-2</c:v>
                </c:pt>
                <c:pt idx="29">
                  <c:v>8.3000563958737436E-2</c:v>
                </c:pt>
                <c:pt idx="30">
                  <c:v>9.2165886963304383E-2</c:v>
                </c:pt>
                <c:pt idx="31">
                  <c:v>0.10016535804876781</c:v>
                </c:pt>
                <c:pt idx="32">
                  <c:v>0.10706473025177994</c:v>
                </c:pt>
                <c:pt idx="33">
                  <c:v>0.11293228557194122</c:v>
                </c:pt>
                <c:pt idx="34">
                  <c:v>0.11783738985011559</c:v>
                </c:pt>
                <c:pt idx="35">
                  <c:v>0.12185266045095745</c:v>
                </c:pt>
                <c:pt idx="36">
                  <c:v>0.12185266045095745</c:v>
                </c:pt>
                <c:pt idx="37">
                  <c:v>0.12505252114122706</c:v>
                </c:pt>
                <c:pt idx="38">
                  <c:v>0.12751464721147512</c:v>
                </c:pt>
                <c:pt idx="39">
                  <c:v>0.12932068803688529</c:v>
                </c:pt>
                <c:pt idx="40">
                  <c:v>0.13055662835769508</c:v>
                </c:pt>
                <c:pt idx="41">
                  <c:v>0.13131459468130188</c:v>
                </c:pt>
                <c:pt idx="42">
                  <c:v>0.13169502296478997</c:v>
                </c:pt>
                <c:pt idx="43">
                  <c:v>0.13169502296478997</c:v>
                </c:pt>
                <c:pt idx="44">
                  <c:v>0.13181207782124785</c:v>
                </c:pt>
                <c:pt idx="45">
                  <c:v>0.31854492142692759</c:v>
                </c:pt>
              </c:numCache>
            </c:numRef>
          </c:val>
          <c:smooth val="0"/>
          <c:extLst>
            <c:ext xmlns:c16="http://schemas.microsoft.com/office/drawing/2014/chart" uri="{C3380CC4-5D6E-409C-BE32-E72D297353CC}">
              <c16:uniqueId val="{00000002-7753-42F5-935B-CACCCE2D592A}"/>
            </c:ext>
          </c:extLst>
        </c:ser>
        <c:ser>
          <c:idx val="3"/>
          <c:order val="3"/>
          <c:tx>
            <c:strRef>
              <c:f>EarlyVoting!$K$1</c:f>
              <c:strCache>
                <c:ptCount val="1"/>
                <c:pt idx="0">
                  <c:v>Historical Election 4</c:v>
                </c:pt>
              </c:strCache>
            </c:strRef>
          </c:tx>
          <c:spPr>
            <a:ln w="28575" cap="rnd">
              <a:solidFill>
                <a:srgbClr val="984C8B"/>
              </a:solidFill>
              <a:round/>
            </a:ln>
            <a:effectLst/>
          </c:spPr>
          <c:marker>
            <c:symbol val="none"/>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EarlyVoting!$M$4:$M$49</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1.4114302426201071E-2</c:v>
                </c:pt>
                <c:pt idx="17">
                  <c:v>2.7318436464557977E-2</c:v>
                </c:pt>
                <c:pt idx="18">
                  <c:v>3.9637164049151768E-2</c:v>
                </c:pt>
                <c:pt idx="19">
                  <c:v>5.1096250976255982E-2</c:v>
                </c:pt>
                <c:pt idx="20">
                  <c:v>6.1721128421413314E-2</c:v>
                </c:pt>
                <c:pt idx="21">
                  <c:v>7.1538231422358961E-2</c:v>
                </c:pt>
                <c:pt idx="22">
                  <c:v>8.0573995016828076E-2</c:v>
                </c:pt>
                <c:pt idx="23">
                  <c:v>8.885518886328668E-2</c:v>
                </c:pt>
                <c:pt idx="24">
                  <c:v>9.6409251861662437E-2</c:v>
                </c:pt>
                <c:pt idx="25">
                  <c:v>0.10326362291188299</c:v>
                </c:pt>
                <c:pt idx="26">
                  <c:v>0.10944674477606846</c:v>
                </c:pt>
                <c:pt idx="27">
                  <c:v>0.11498739483706982</c:v>
                </c:pt>
                <c:pt idx="28">
                  <c:v>0.11991501971919967</c:v>
                </c:pt>
                <c:pt idx="29">
                  <c:v>0.11991501971919967</c:v>
                </c:pt>
                <c:pt idx="30">
                  <c:v>0.12425940066750144</c:v>
                </c:pt>
                <c:pt idx="31">
                  <c:v>0.12805098816848021</c:v>
                </c:pt>
                <c:pt idx="32">
                  <c:v>0.13132123657083353</c:v>
                </c:pt>
                <c:pt idx="33">
                  <c:v>0.13410226946472059</c:v>
                </c:pt>
                <c:pt idx="34">
                  <c:v>0.13642721430249313</c:v>
                </c:pt>
                <c:pt idx="35">
                  <c:v>0.13833020239869526</c:v>
                </c:pt>
                <c:pt idx="36">
                  <c:v>0.13833020239869526</c:v>
                </c:pt>
                <c:pt idx="37">
                  <c:v>0.13984670355079443</c:v>
                </c:pt>
                <c:pt idx="38">
                  <c:v>0.14101352603918141</c:v>
                </c:pt>
                <c:pt idx="39">
                  <c:v>0.14186948586863191</c:v>
                </c:pt>
                <c:pt idx="40">
                  <c:v>0.14245507214757577</c:v>
                </c:pt>
                <c:pt idx="41">
                  <c:v>0.14281412019175108</c:v>
                </c:pt>
                <c:pt idx="42">
                  <c:v>0.14299448076566576</c:v>
                </c:pt>
                <c:pt idx="43">
                  <c:v>0.14299448076566576</c:v>
                </c:pt>
                <c:pt idx="44">
                  <c:v>0.14305002780698273</c:v>
                </c:pt>
                <c:pt idx="45">
                  <c:v>0.31471012809950816</c:v>
                </c:pt>
              </c:numCache>
            </c:numRef>
          </c:val>
          <c:smooth val="0"/>
          <c:extLst>
            <c:ext xmlns:c16="http://schemas.microsoft.com/office/drawing/2014/chart" uri="{C3380CC4-5D6E-409C-BE32-E72D297353CC}">
              <c16:uniqueId val="{00000003-7753-42F5-935B-CACCCE2D592A}"/>
            </c:ext>
          </c:extLst>
        </c:ser>
        <c:ser>
          <c:idx val="4"/>
          <c:order val="4"/>
          <c:tx>
            <c:strRef>
              <c:f>EarlyVoting!$N$1</c:f>
              <c:strCache>
                <c:ptCount val="1"/>
                <c:pt idx="0">
                  <c:v>Current Election</c:v>
                </c:pt>
              </c:strCache>
            </c:strRef>
          </c:tx>
          <c:spPr>
            <a:ln w="28575" cap="rnd">
              <a:solidFill>
                <a:schemeClr val="tx1"/>
              </a:solidFill>
              <a:prstDash val="dash"/>
              <a:round/>
            </a:ln>
            <a:effectLst/>
          </c:spPr>
          <c:marker>
            <c:symbol val="none"/>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EarlyVoting!$P$4:$P$49</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5.1364516129032258E-3</c:v>
                </c:pt>
                <c:pt idx="17">
                  <c:v>1.0387419354838709E-2</c:v>
                </c:pt>
                <c:pt idx="18">
                  <c:v>1.516741935483871E-2</c:v>
                </c:pt>
                <c:pt idx="19">
                  <c:v>1.9530967741935485E-2</c:v>
                </c:pt>
                <c:pt idx="20">
                  <c:v>2.3551290322580645E-2</c:v>
                </c:pt>
                <c:pt idx="21">
                  <c:v>2.7550000000000002E-2</c:v>
                </c:pt>
                <c:pt idx="22">
                  <c:v>3.0925483870967743E-2</c:v>
                </c:pt>
                <c:pt idx="23">
                  <c:v>3.9828387096774193E-2</c:v>
                </c:pt>
                <c:pt idx="24">
                  <c:v>4.8756129032258066E-2</c:v>
                </c:pt>
                <c:pt idx="25">
                  <c:v>5.6417741935483871E-2</c:v>
                </c:pt>
                <c:pt idx="26">
                  <c:v>6.3725483870967742E-2</c:v>
                </c:pt>
                <c:pt idx="27">
                  <c:v>6.9800322580645155E-2</c:v>
                </c:pt>
                <c:pt idx="28">
                  <c:v>7.5062580645161289E-2</c:v>
                </c:pt>
                <c:pt idx="29">
                  <c:v>7.5062580645161289E-2</c:v>
                </c:pt>
                <c:pt idx="30">
                  <c:v>8.6573225806451617E-2</c:v>
                </c:pt>
                <c:pt idx="31">
                  <c:v>9.7604193548387091E-2</c:v>
                </c:pt>
                <c:pt idx="32">
                  <c:v>0.10694838709677419</c:v>
                </c:pt>
                <c:pt idx="33">
                  <c:v>0.11451</c:v>
                </c:pt>
                <c:pt idx="34">
                  <c:v>0.12103290322580645</c:v>
                </c:pt>
                <c:pt idx="35">
                  <c:v>0.1263390322580645</c:v>
                </c:pt>
                <c:pt idx="36">
                  <c:v>0.1263390322580645</c:v>
                </c:pt>
                <c:pt idx="37">
                  <c:v>0.13999387096774193</c:v>
                </c:pt>
                <c:pt idx="38">
                  <c:v>0.15004096774193548</c:v>
                </c:pt>
                <c:pt idx="39">
                  <c:v>0.15784419354838711</c:v>
                </c:pt>
                <c:pt idx="40">
                  <c:v>0.16295322580645161</c:v>
                </c:pt>
                <c:pt idx="41">
                  <c:v>0.16616709677419356</c:v>
                </c:pt>
                <c:pt idx="42">
                  <c:v>0.16784129032258063</c:v>
                </c:pt>
                <c:pt idx="43">
                  <c:v>0.16784129032258063</c:v>
                </c:pt>
                <c:pt idx="44">
                  <c:v>0.16831290322580644</c:v>
                </c:pt>
                <c:pt idx="45">
                  <c:v>0.44774000000000003</c:v>
                </c:pt>
              </c:numCache>
            </c:numRef>
          </c:val>
          <c:smooth val="0"/>
          <c:extLst>
            <c:ext xmlns:c16="http://schemas.microsoft.com/office/drawing/2014/chart" uri="{C3380CC4-5D6E-409C-BE32-E72D297353CC}">
              <c16:uniqueId val="{00000004-7753-42F5-935B-CACCCE2D592A}"/>
            </c:ext>
          </c:extLst>
        </c:ser>
        <c:ser>
          <c:idx val="5"/>
          <c:order val="5"/>
          <c:tx>
            <c:strRef>
              <c:f>EarlyVoting!$V$3</c:f>
              <c:strCache>
                <c:ptCount val="1"/>
                <c:pt idx="0">
                  <c:v>Warning</c:v>
                </c:pt>
              </c:strCache>
            </c:strRef>
          </c:tx>
          <c:spPr>
            <a:ln w="28575" cap="rnd">
              <a:noFill/>
              <a:round/>
            </a:ln>
            <a:effectLst/>
          </c:spPr>
          <c:marker>
            <c:symbol val="circle"/>
            <c:size val="8"/>
            <c:spPr>
              <a:noFill/>
              <a:ln w="22225">
                <a:solidFill>
                  <a:srgbClr val="FF0000"/>
                </a:solidFill>
              </a:ln>
              <a:effectLst/>
            </c:spPr>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EarlyVoting!$V$4:$V$49</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0.16784129032258063</c:v>
                </c:pt>
                <c:pt idx="43">
                  <c:v>0.16784129032258063</c:v>
                </c:pt>
                <c:pt idx="44">
                  <c:v>0.16831290322580644</c:v>
                </c:pt>
                <c:pt idx="45">
                  <c:v>#N/A</c:v>
                </c:pt>
              </c:numCache>
            </c:numRef>
          </c:val>
          <c:smooth val="0"/>
          <c:extLst>
            <c:ext xmlns:c16="http://schemas.microsoft.com/office/drawing/2014/chart" uri="{C3380CC4-5D6E-409C-BE32-E72D297353CC}">
              <c16:uniqueId val="{00000005-7753-42F5-935B-CACCCE2D592A}"/>
            </c:ext>
          </c:extLst>
        </c:ser>
        <c:ser>
          <c:idx val="6"/>
          <c:order val="6"/>
          <c:tx>
            <c:strRef>
              <c:f>EarlyVoting!$W$3</c:f>
              <c:strCache>
                <c:ptCount val="1"/>
                <c:pt idx="0">
                  <c:v>Anomaly</c:v>
                </c:pt>
              </c:strCache>
            </c:strRef>
          </c:tx>
          <c:spPr>
            <a:ln w="28575" cap="rnd">
              <a:noFill/>
              <a:round/>
            </a:ln>
            <a:effectLst/>
          </c:spPr>
          <c:marker>
            <c:symbol val="circle"/>
            <c:size val="8"/>
            <c:spPr>
              <a:solidFill>
                <a:srgbClr val="FF0000"/>
              </a:solidFill>
              <a:ln w="22225">
                <a:solidFill>
                  <a:srgbClr val="FF0000"/>
                </a:solidFill>
              </a:ln>
              <a:effectLst/>
            </c:spPr>
          </c:marker>
          <c:cat>
            <c:strRef>
              <c:f>EarlyVoting!$A$4:$A$49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EarlyVoting!$W$4:$W$49</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0.44774000000000003</c:v>
                </c:pt>
              </c:numCache>
            </c:numRef>
          </c:val>
          <c:smooth val="0"/>
          <c:extLst>
            <c:ext xmlns:c16="http://schemas.microsoft.com/office/drawing/2014/chart" uri="{C3380CC4-5D6E-409C-BE32-E72D297353CC}">
              <c16:uniqueId val="{00000006-7753-42F5-935B-CACCCE2D592A}"/>
            </c:ext>
          </c:extLst>
        </c:ser>
        <c:dLbls>
          <c:showLegendKey val="0"/>
          <c:showVal val="0"/>
          <c:showCatName val="0"/>
          <c:showSerName val="0"/>
          <c:showPercent val="0"/>
          <c:showBubbleSize val="0"/>
        </c:dLbls>
        <c:smooth val="0"/>
        <c:axId val="1782814287"/>
        <c:axId val="1782798927"/>
      </c:lineChart>
      <c:catAx>
        <c:axId val="17828142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Election Period</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82798927"/>
        <c:crosses val="autoZero"/>
        <c:auto val="1"/>
        <c:lblAlgn val="ctr"/>
        <c:lblOffset val="100"/>
        <c:noMultiLvlLbl val="0"/>
      </c:catAx>
      <c:valAx>
        <c:axId val="17827989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Cumulative Propotion of  In-Person</a:t>
                </a:r>
                <a:r>
                  <a:rPr lang="en-US" sz="1400" b="1" baseline="0"/>
                  <a:t> </a:t>
                </a:r>
                <a:r>
                  <a:rPr lang="en-US" sz="1400" b="1"/>
                  <a:t>Turnout to Registered</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82814287"/>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Mail Ballot Returns</a:t>
            </a:r>
            <a:r>
              <a:rPr lang="en-US" sz="1800" b="1" baseline="0"/>
              <a:t> Over Time</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1204039621930687E-2"/>
          <c:y val="6.5085989072025965E-2"/>
          <c:w val="0.80015826968997295"/>
          <c:h val="0.73359540819729374"/>
        </c:manualLayout>
      </c:layout>
      <c:lineChart>
        <c:grouping val="standard"/>
        <c:varyColors val="0"/>
        <c:ser>
          <c:idx val="0"/>
          <c:order val="0"/>
          <c:tx>
            <c:strRef>
              <c:f>MailReturns!$B$1</c:f>
              <c:strCache>
                <c:ptCount val="1"/>
                <c:pt idx="0">
                  <c:v>Historical Election 1</c:v>
                </c:pt>
              </c:strCache>
            </c:strRef>
          </c:tx>
          <c:spPr>
            <a:ln w="28575" cap="rnd">
              <a:solidFill>
                <a:srgbClr val="BEB430"/>
              </a:solidFill>
              <a:round/>
            </a:ln>
            <a:effectLst/>
          </c:spPr>
          <c:marker>
            <c:symbol val="none"/>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MailReturns!$E$4:$E$49</c:f>
              <c:numCache>
                <c:formatCode>General</c:formatCode>
                <c:ptCount val="46"/>
                <c:pt idx="0">
                  <c:v>6.0617794000999957E-5</c:v>
                </c:pt>
                <c:pt idx="1">
                  <c:v>1.7950385510373632E-4</c:v>
                </c:pt>
                <c:pt idx="2">
                  <c:v>3.5853780482761989E-4</c:v>
                </c:pt>
                <c:pt idx="3">
                  <c:v>5.7187484728075152E-4</c:v>
                </c:pt>
                <c:pt idx="4">
                  <c:v>9.1725530147249547E-4</c:v>
                </c:pt>
                <c:pt idx="5">
                  <c:v>1.2931796053546657E-3</c:v>
                </c:pt>
                <c:pt idx="6">
                  <c:v>1.8321610760457273E-3</c:v>
                </c:pt>
                <c:pt idx="7">
                  <c:v>2.4594847581490991E-3</c:v>
                </c:pt>
                <c:pt idx="8">
                  <c:v>3.154944720331114E-3</c:v>
                </c:pt>
                <c:pt idx="9">
                  <c:v>4.1267090458665242E-3</c:v>
                </c:pt>
                <c:pt idx="10">
                  <c:v>5.1825864343955702E-3</c:v>
                </c:pt>
                <c:pt idx="11">
                  <c:v>6.4156181511290889E-3</c:v>
                </c:pt>
                <c:pt idx="12">
                  <c:v>7.8601072887963287E-3</c:v>
                </c:pt>
                <c:pt idx="13">
                  <c:v>9.3670938419839773E-3</c:v>
                </c:pt>
                <c:pt idx="14">
                  <c:v>1.1310622493054798E-2</c:v>
                </c:pt>
                <c:pt idx="15">
                  <c:v>1.3693512674287905E-2</c:v>
                </c:pt>
                <c:pt idx="16">
                  <c:v>1.6216434658717121E-2</c:v>
                </c:pt>
                <c:pt idx="17">
                  <c:v>1.8934837281165063E-2</c:v>
                </c:pt>
                <c:pt idx="18">
                  <c:v>2.1282014653529364E-2</c:v>
                </c:pt>
                <c:pt idx="19">
                  <c:v>2.4900755983775107E-2</c:v>
                </c:pt>
                <c:pt idx="20">
                  <c:v>2.8566017946626266E-2</c:v>
                </c:pt>
                <c:pt idx="21">
                  <c:v>3.3488276800583437E-2</c:v>
                </c:pt>
                <c:pt idx="22">
                  <c:v>3.7456157828059743E-2</c:v>
                </c:pt>
                <c:pt idx="23">
                  <c:v>4.2993052918864259E-2</c:v>
                </c:pt>
                <c:pt idx="24">
                  <c:v>4.9121558882903336E-2</c:v>
                </c:pt>
                <c:pt idx="25">
                  <c:v>5.5495825360605391E-2</c:v>
                </c:pt>
                <c:pt idx="26">
                  <c:v>6.2641206566645735E-2</c:v>
                </c:pt>
                <c:pt idx="27">
                  <c:v>6.9571841014093402E-2</c:v>
                </c:pt>
                <c:pt idx="28">
                  <c:v>8.0299780836130832E-2</c:v>
                </c:pt>
                <c:pt idx="29">
                  <c:v>9.1343027168049443E-2</c:v>
                </c:pt>
                <c:pt idx="30">
                  <c:v>0.1007073015777543</c:v>
                </c:pt>
                <c:pt idx="31">
                  <c:v>0.11033566281093639</c:v>
                </c:pt>
                <c:pt idx="32">
                  <c:v>0.12273552597448978</c:v>
                </c:pt>
                <c:pt idx="33">
                  <c:v>0.13954968027637954</c:v>
                </c:pt>
                <c:pt idx="34">
                  <c:v>0.15818612764133813</c:v>
                </c:pt>
                <c:pt idx="35">
                  <c:v>0.17999114698264357</c:v>
                </c:pt>
                <c:pt idx="36">
                  <c:v>0.20035214709166163</c:v>
                </c:pt>
                <c:pt idx="37">
                  <c:v>0.21924939194243848</c:v>
                </c:pt>
                <c:pt idx="38">
                  <c:v>0.2403519027408641</c:v>
                </c:pt>
                <c:pt idx="39">
                  <c:v>0.26924403502110816</c:v>
                </c:pt>
                <c:pt idx="40">
                  <c:v>0.29591492457078844</c:v>
                </c:pt>
                <c:pt idx="41">
                  <c:v>0.33354165805173469</c:v>
                </c:pt>
                <c:pt idx="42">
                  <c:v>0.37897258008127482</c:v>
                </c:pt>
                <c:pt idx="43">
                  <c:v>0.41766740849062634</c:v>
                </c:pt>
                <c:pt idx="44">
                  <c:v>0.46003219791662753</c:v>
                </c:pt>
                <c:pt idx="45">
                  <c:v>0.50419296570442573</c:v>
                </c:pt>
              </c:numCache>
            </c:numRef>
          </c:val>
          <c:smooth val="0"/>
          <c:extLst>
            <c:ext xmlns:c16="http://schemas.microsoft.com/office/drawing/2014/chart" uri="{C3380CC4-5D6E-409C-BE32-E72D297353CC}">
              <c16:uniqueId val="{00000000-6619-4A14-B3FE-2CB044515EDA}"/>
            </c:ext>
          </c:extLst>
        </c:ser>
        <c:ser>
          <c:idx val="1"/>
          <c:order val="1"/>
          <c:tx>
            <c:strRef>
              <c:f>MailReturns!$F$1</c:f>
              <c:strCache>
                <c:ptCount val="1"/>
                <c:pt idx="0">
                  <c:v>Historical Election 2</c:v>
                </c:pt>
              </c:strCache>
            </c:strRef>
          </c:tx>
          <c:spPr>
            <a:ln w="28575" cap="rnd">
              <a:solidFill>
                <a:schemeClr val="accent2"/>
              </a:solidFill>
              <a:round/>
            </a:ln>
            <a:effectLst/>
          </c:spPr>
          <c:marker>
            <c:symbol val="none"/>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MailReturns!$I$4:$I$49</c:f>
              <c:numCache>
                <c:formatCode>General</c:formatCode>
                <c:ptCount val="46"/>
                <c:pt idx="0">
                  <c:v>5.0091175129777507E-5</c:v>
                </c:pt>
                <c:pt idx="1">
                  <c:v>1.7646799311774828E-4</c:v>
                </c:pt>
                <c:pt idx="2">
                  <c:v>3.5293598623549656E-4</c:v>
                </c:pt>
                <c:pt idx="3">
                  <c:v>6.4107513124806988E-4</c:v>
                </c:pt>
                <c:pt idx="4">
                  <c:v>1.0202055852119821E-3</c:v>
                </c:pt>
                <c:pt idx="5">
                  <c:v>1.4406957250628668E-3</c:v>
                </c:pt>
                <c:pt idx="6">
                  <c:v>1.9066815193894207E-3</c:v>
                </c:pt>
                <c:pt idx="7">
                  <c:v>2.5211026308436641E-3</c:v>
                </c:pt>
                <c:pt idx="8">
                  <c:v>3.1773429802502903E-3</c:v>
                </c:pt>
                <c:pt idx="9">
                  <c:v>4.1718136497992673E-3</c:v>
                </c:pt>
                <c:pt idx="10">
                  <c:v>5.1451449243393481E-3</c:v>
                </c:pt>
                <c:pt idx="11">
                  <c:v>6.2480698813252742E-3</c:v>
                </c:pt>
                <c:pt idx="12">
                  <c:v>7.7521837914148323E-3</c:v>
                </c:pt>
                <c:pt idx="13">
                  <c:v>9.3151203658769725E-3</c:v>
                </c:pt>
                <c:pt idx="14">
                  <c:v>1.1078421640858222E-2</c:v>
                </c:pt>
                <c:pt idx="15">
                  <c:v>1.3406971956294761E-2</c:v>
                </c:pt>
                <c:pt idx="16">
                  <c:v>1.5672563638770017E-2</c:v>
                </c:pt>
                <c:pt idx="17">
                  <c:v>1.8176662843193483E-2</c:v>
                </c:pt>
                <c:pt idx="18">
                  <c:v>2.0938570756312409E-2</c:v>
                </c:pt>
                <c:pt idx="19">
                  <c:v>2.3909574859193247E-2</c:v>
                </c:pt>
                <c:pt idx="20">
                  <c:v>2.8019808532227467E-2</c:v>
                </c:pt>
                <c:pt idx="21">
                  <c:v>3.2331785561977029E-2</c:v>
                </c:pt>
                <c:pt idx="22">
                  <c:v>3.6597807385185512E-2</c:v>
                </c:pt>
                <c:pt idx="23">
                  <c:v>4.2138626637843561E-2</c:v>
                </c:pt>
                <c:pt idx="24">
                  <c:v>4.7223110689548681E-2</c:v>
                </c:pt>
                <c:pt idx="25">
                  <c:v>5.443486125204041E-2</c:v>
                </c:pt>
                <c:pt idx="26">
                  <c:v>6.1103880825281981E-2</c:v>
                </c:pt>
                <c:pt idx="27">
                  <c:v>6.9561936589167803E-2</c:v>
                </c:pt>
                <c:pt idx="28">
                  <c:v>7.9321903354362441E-2</c:v>
                </c:pt>
                <c:pt idx="29">
                  <c:v>8.9872299672063644E-2</c:v>
                </c:pt>
                <c:pt idx="30">
                  <c:v>0.1024667835767121</c:v>
                </c:pt>
                <c:pt idx="31">
                  <c:v>0.11596198952956574</c:v>
                </c:pt>
                <c:pt idx="32">
                  <c:v>0.12823846340494993</c:v>
                </c:pt>
                <c:pt idx="33">
                  <c:v>0.14454934486257556</c:v>
                </c:pt>
                <c:pt idx="34">
                  <c:v>0.15914977353274218</c:v>
                </c:pt>
                <c:pt idx="35">
                  <c:v>0.17809205011691004</c:v>
                </c:pt>
                <c:pt idx="36">
                  <c:v>0.20132424523168777</c:v>
                </c:pt>
                <c:pt idx="37">
                  <c:v>0.22232071954824192</c:v>
                </c:pt>
                <c:pt idx="38">
                  <c:v>0.2480767746062558</c:v>
                </c:pt>
                <c:pt idx="39">
                  <c:v>0.27631992544227291</c:v>
                </c:pt>
                <c:pt idx="40">
                  <c:v>0.3042165740209703</c:v>
                </c:pt>
                <c:pt idx="41">
                  <c:v>0.33611546153733035</c:v>
                </c:pt>
                <c:pt idx="42">
                  <c:v>0.37667828414288024</c:v>
                </c:pt>
                <c:pt idx="43">
                  <c:v>0.41865514845369922</c:v>
                </c:pt>
                <c:pt idx="44">
                  <c:v>0.45912376288583989</c:v>
                </c:pt>
                <c:pt idx="45">
                  <c:v>0.4971236636225938</c:v>
                </c:pt>
              </c:numCache>
            </c:numRef>
          </c:val>
          <c:smooth val="0"/>
          <c:extLst>
            <c:ext xmlns:c16="http://schemas.microsoft.com/office/drawing/2014/chart" uri="{C3380CC4-5D6E-409C-BE32-E72D297353CC}">
              <c16:uniqueId val="{00000001-6619-4A14-B3FE-2CB044515EDA}"/>
            </c:ext>
          </c:extLst>
        </c:ser>
        <c:ser>
          <c:idx val="2"/>
          <c:order val="2"/>
          <c:tx>
            <c:strRef>
              <c:f>MailReturns!$J$1</c:f>
              <c:strCache>
                <c:ptCount val="1"/>
                <c:pt idx="0">
                  <c:v>Historical Election 3</c:v>
                </c:pt>
              </c:strCache>
            </c:strRef>
          </c:tx>
          <c:spPr>
            <a:ln w="28575" cap="rnd">
              <a:solidFill>
                <a:schemeClr val="bg2">
                  <a:lumMod val="50000"/>
                </a:schemeClr>
              </a:solidFill>
              <a:round/>
            </a:ln>
            <a:effectLst/>
          </c:spPr>
          <c:marker>
            <c:symbol val="none"/>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MailReturns!$M$4:$M$49</c:f>
              <c:numCache>
                <c:formatCode>General</c:formatCode>
                <c:ptCount val="46"/>
                <c:pt idx="0">
                  <c:v>5.635974570193715E-5</c:v>
                </c:pt>
                <c:pt idx="1">
                  <c:v>1.7341460215980663E-4</c:v>
                </c:pt>
                <c:pt idx="2">
                  <c:v>3.4177127842328556E-4</c:v>
                </c:pt>
                <c:pt idx="3">
                  <c:v>5.8563556271051353E-4</c:v>
                </c:pt>
                <c:pt idx="4">
                  <c:v>9.1114922218131728E-4</c:v>
                </c:pt>
                <c:pt idx="5">
                  <c:v>1.3146994526240339E-3</c:v>
                </c:pt>
                <c:pt idx="6">
                  <c:v>1.8707100207989138E-3</c:v>
                </c:pt>
                <c:pt idx="7">
                  <c:v>2.5860452547081161E-3</c:v>
                </c:pt>
                <c:pt idx="8">
                  <c:v>3.310412499146475E-3</c:v>
                </c:pt>
                <c:pt idx="9">
                  <c:v>4.0745205899131226E-3</c:v>
                </c:pt>
                <c:pt idx="10">
                  <c:v>5.0066240765220833E-3</c:v>
                </c:pt>
                <c:pt idx="11">
                  <c:v>6.2537640903880263E-3</c:v>
                </c:pt>
                <c:pt idx="12">
                  <c:v>7.7989604517161365E-3</c:v>
                </c:pt>
                <c:pt idx="13">
                  <c:v>9.5349128754200329E-3</c:v>
                </c:pt>
                <c:pt idx="14">
                  <c:v>1.1405984176640113E-2</c:v>
                </c:pt>
                <c:pt idx="15">
                  <c:v>1.359173072469601E-2</c:v>
                </c:pt>
                <c:pt idx="16">
                  <c:v>1.5718227283680639E-2</c:v>
                </c:pt>
                <c:pt idx="17">
                  <c:v>1.8040176550516214E-2</c:v>
                </c:pt>
                <c:pt idx="18">
                  <c:v>2.1359982340613013E-2</c:v>
                </c:pt>
                <c:pt idx="19">
                  <c:v>2.4793230182956018E-2</c:v>
                </c:pt>
                <c:pt idx="20">
                  <c:v>2.812531950737247E-2</c:v>
                </c:pt>
                <c:pt idx="21">
                  <c:v>3.1773890480730566E-2</c:v>
                </c:pt>
                <c:pt idx="22">
                  <c:v>3.7013179148483726E-2</c:v>
                </c:pt>
                <c:pt idx="23">
                  <c:v>4.2243435805707726E-2</c:v>
                </c:pt>
                <c:pt idx="24">
                  <c:v>4.8136280755350654E-2</c:v>
                </c:pt>
                <c:pt idx="25">
                  <c:v>5.4639689616764568E-2</c:v>
                </c:pt>
                <c:pt idx="26">
                  <c:v>6.2383735444463434E-2</c:v>
                </c:pt>
                <c:pt idx="27">
                  <c:v>7.1240886249775551E-2</c:v>
                </c:pt>
                <c:pt idx="28">
                  <c:v>8.0734974437603801E-2</c:v>
                </c:pt>
                <c:pt idx="29">
                  <c:v>8.9510837148153513E-2</c:v>
                </c:pt>
                <c:pt idx="30">
                  <c:v>0.10144790354390804</c:v>
                </c:pt>
                <c:pt idx="31">
                  <c:v>0.11299731604775115</c:v>
                </c:pt>
                <c:pt idx="32">
                  <c:v>0.12662264585161562</c:v>
                </c:pt>
                <c:pt idx="33">
                  <c:v>0.13979023336186244</c:v>
                </c:pt>
                <c:pt idx="34">
                  <c:v>0.15837233054412805</c:v>
                </c:pt>
                <c:pt idx="35">
                  <c:v>0.17510792349381291</c:v>
                </c:pt>
                <c:pt idx="36">
                  <c:v>0.19344940791558177</c:v>
                </c:pt>
                <c:pt idx="37">
                  <c:v>0.21263954004667021</c:v>
                </c:pt>
                <c:pt idx="38">
                  <c:v>0.23464476921948615</c:v>
                </c:pt>
                <c:pt idx="39">
                  <c:v>0.26648766426065951</c:v>
                </c:pt>
                <c:pt idx="40">
                  <c:v>0.29377156166713575</c:v>
                </c:pt>
                <c:pt idx="41">
                  <c:v>0.32702778571591146</c:v>
                </c:pt>
                <c:pt idx="42">
                  <c:v>0.36608761845030208</c:v>
                </c:pt>
                <c:pt idx="43">
                  <c:v>0.40224673068314876</c:v>
                </c:pt>
                <c:pt idx="44">
                  <c:v>0.45145384660683624</c:v>
                </c:pt>
                <c:pt idx="45">
                  <c:v>0.48585388446902433</c:v>
                </c:pt>
              </c:numCache>
            </c:numRef>
          </c:val>
          <c:smooth val="0"/>
          <c:extLst>
            <c:ext xmlns:c16="http://schemas.microsoft.com/office/drawing/2014/chart" uri="{C3380CC4-5D6E-409C-BE32-E72D297353CC}">
              <c16:uniqueId val="{00000002-6619-4A14-B3FE-2CB044515EDA}"/>
            </c:ext>
          </c:extLst>
        </c:ser>
        <c:ser>
          <c:idx val="3"/>
          <c:order val="3"/>
          <c:tx>
            <c:strRef>
              <c:f>MailReturns!$N$1</c:f>
              <c:strCache>
                <c:ptCount val="1"/>
                <c:pt idx="0">
                  <c:v>Historical Election 4</c:v>
                </c:pt>
              </c:strCache>
            </c:strRef>
          </c:tx>
          <c:spPr>
            <a:ln w="28575" cap="rnd">
              <a:solidFill>
                <a:srgbClr val="984C8B"/>
              </a:solidFill>
              <a:round/>
            </a:ln>
            <a:effectLst/>
          </c:spPr>
          <c:marker>
            <c:symbol val="none"/>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MailReturns!$Q$4:$Q$49</c:f>
              <c:numCache>
                <c:formatCode>General</c:formatCode>
                <c:ptCount val="46"/>
                <c:pt idx="0">
                  <c:v>5.8224007163560608E-5</c:v>
                </c:pt>
                <c:pt idx="1">
                  <c:v>1.5794098494942876E-4</c:v>
                </c:pt>
                <c:pt idx="2">
                  <c:v>3.6574045879179164E-4</c:v>
                </c:pt>
                <c:pt idx="3">
                  <c:v>6.2774849102781435E-4</c:v>
                </c:pt>
                <c:pt idx="4">
                  <c:v>9.2957639023201932E-4</c:v>
                </c:pt>
                <c:pt idx="5">
                  <c:v>1.4057416901960811E-3</c:v>
                </c:pt>
                <c:pt idx="6">
                  <c:v>1.9404656180545285E-3</c:v>
                </c:pt>
                <c:pt idx="7">
                  <c:v>2.5230403104209596E-3</c:v>
                </c:pt>
                <c:pt idx="8">
                  <c:v>3.239463295117415E-3</c:v>
                </c:pt>
                <c:pt idx="9">
                  <c:v>4.1185119549948506E-3</c:v>
                </c:pt>
                <c:pt idx="10">
                  <c:v>5.0608039329982221E-3</c:v>
                </c:pt>
                <c:pt idx="11">
                  <c:v>6.2958890504735219E-3</c:v>
                </c:pt>
                <c:pt idx="12">
                  <c:v>7.6474221822759427E-3</c:v>
                </c:pt>
                <c:pt idx="13">
                  <c:v>9.4627396470018995E-3</c:v>
                </c:pt>
                <c:pt idx="14">
                  <c:v>1.1531365004962425E-2</c:v>
                </c:pt>
                <c:pt idx="15">
                  <c:v>1.3635460160390408E-2</c:v>
                </c:pt>
                <c:pt idx="16">
                  <c:v>1.6155154263503117E-2</c:v>
                </c:pt>
                <c:pt idx="17">
                  <c:v>1.8529622969437751E-2</c:v>
                </c:pt>
                <c:pt idx="18">
                  <c:v>2.1438146361769179E-2</c:v>
                </c:pt>
                <c:pt idx="19">
                  <c:v>2.4343323546792358E-2</c:v>
                </c:pt>
                <c:pt idx="20">
                  <c:v>2.7712954306200722E-2</c:v>
                </c:pt>
                <c:pt idx="21">
                  <c:v>3.2107528364126246E-2</c:v>
                </c:pt>
                <c:pt idx="22">
                  <c:v>3.6558318704830381E-2</c:v>
                </c:pt>
                <c:pt idx="23">
                  <c:v>4.2202701192387511E-2</c:v>
                </c:pt>
                <c:pt idx="24">
                  <c:v>4.7171149803678016E-2</c:v>
                </c:pt>
                <c:pt idx="25">
                  <c:v>5.3996408850316785E-2</c:v>
                </c:pt>
                <c:pt idx="26">
                  <c:v>6.2170524062911375E-2</c:v>
                </c:pt>
                <c:pt idx="27">
                  <c:v>7.0149220768704126E-2</c:v>
                </c:pt>
                <c:pt idx="28">
                  <c:v>7.9199038433867899E-2</c:v>
                </c:pt>
                <c:pt idx="29">
                  <c:v>9.0340904908149958E-2</c:v>
                </c:pt>
                <c:pt idx="30">
                  <c:v>0.10107353022863295</c:v>
                </c:pt>
                <c:pt idx="31">
                  <c:v>0.11298803597039007</c:v>
                </c:pt>
                <c:pt idx="32">
                  <c:v>0.12661345750885575</c:v>
                </c:pt>
                <c:pt idx="33">
                  <c:v>0.13963154242087392</c:v>
                </c:pt>
                <c:pt idx="34">
                  <c:v>0.15489593629892071</c:v>
                </c:pt>
                <c:pt idx="35">
                  <c:v>0.17199940571358205</c:v>
                </c:pt>
                <c:pt idx="36">
                  <c:v>0.19339773220838305</c:v>
                </c:pt>
                <c:pt idx="37">
                  <c:v>0.21597425829641909</c:v>
                </c:pt>
                <c:pt idx="38">
                  <c:v>0.23947969153322549</c:v>
                </c:pt>
                <c:pt idx="39">
                  <c:v>0.26495436777093739</c:v>
                </c:pt>
                <c:pt idx="40">
                  <c:v>0.29928913171943522</c:v>
                </c:pt>
                <c:pt idx="41">
                  <c:v>0.33593846726305004</c:v>
                </c:pt>
                <c:pt idx="42">
                  <c:v>0.37837908379505419</c:v>
                </c:pt>
                <c:pt idx="43">
                  <c:v>0.41620026113801833</c:v>
                </c:pt>
                <c:pt idx="44">
                  <c:v>0.46770608788880419</c:v>
                </c:pt>
                <c:pt idx="45">
                  <c:v>0.51250644981458671</c:v>
                </c:pt>
              </c:numCache>
            </c:numRef>
          </c:val>
          <c:smooth val="0"/>
          <c:extLst>
            <c:ext xmlns:c16="http://schemas.microsoft.com/office/drawing/2014/chart" uri="{C3380CC4-5D6E-409C-BE32-E72D297353CC}">
              <c16:uniqueId val="{00000003-6619-4A14-B3FE-2CB044515EDA}"/>
            </c:ext>
          </c:extLst>
        </c:ser>
        <c:ser>
          <c:idx val="4"/>
          <c:order val="4"/>
          <c:tx>
            <c:strRef>
              <c:f>MailReturns!$R$1</c:f>
              <c:strCache>
                <c:ptCount val="1"/>
                <c:pt idx="0">
                  <c:v>Current Election</c:v>
                </c:pt>
              </c:strCache>
            </c:strRef>
          </c:tx>
          <c:spPr>
            <a:ln w="28575" cap="rnd">
              <a:solidFill>
                <a:schemeClr val="tx1"/>
              </a:solidFill>
              <a:prstDash val="dash"/>
              <a:round/>
            </a:ln>
            <a:effectLst/>
          </c:spPr>
          <c:marker>
            <c:symbol val="none"/>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MailReturns!$U$4:$U$49</c:f>
              <c:numCache>
                <c:formatCode>General</c:formatCode>
                <c:ptCount val="46"/>
                <c:pt idx="0">
                  <c:v>5.4516129032258061E-5</c:v>
                </c:pt>
                <c:pt idx="1">
                  <c:v>1.6903225806451613E-4</c:v>
                </c:pt>
                <c:pt idx="2">
                  <c:v>3.5E-4</c:v>
                </c:pt>
                <c:pt idx="3">
                  <c:v>6.0451612903225811E-4</c:v>
                </c:pt>
                <c:pt idx="4">
                  <c:v>9.3967741935483871E-4</c:v>
                </c:pt>
                <c:pt idx="5">
                  <c:v>1.364516129032258E-3</c:v>
                </c:pt>
                <c:pt idx="6">
                  <c:v>1.8883870967741935E-3</c:v>
                </c:pt>
                <c:pt idx="7">
                  <c:v>2.5212903225806452E-3</c:v>
                </c:pt>
                <c:pt idx="8">
                  <c:v>3.275483870967742E-3</c:v>
                </c:pt>
                <c:pt idx="9">
                  <c:v>4.1632258064516125E-3</c:v>
                </c:pt>
                <c:pt idx="10">
                  <c:v>5.1980645161290324E-3</c:v>
                </c:pt>
                <c:pt idx="11">
                  <c:v>6.3964516129032256E-3</c:v>
                </c:pt>
                <c:pt idx="12">
                  <c:v>7.7751612903225803E-3</c:v>
                </c:pt>
                <c:pt idx="13">
                  <c:v>9.3532258064516136E-3</c:v>
                </c:pt>
                <c:pt idx="14">
                  <c:v>1.1151290322580646E-2</c:v>
                </c:pt>
                <c:pt idx="15">
                  <c:v>1.3192903225806452E-2</c:v>
                </c:pt>
                <c:pt idx="16">
                  <c:v>1.5503225806451613E-2</c:v>
                </c:pt>
                <c:pt idx="17">
                  <c:v>1.8110967741935484E-2</c:v>
                </c:pt>
                <c:pt idx="18">
                  <c:v>2.1047419354838708E-2</c:v>
                </c:pt>
                <c:pt idx="19">
                  <c:v>2.4348709677419356E-2</c:v>
                </c:pt>
                <c:pt idx="20">
                  <c:v>2.6570322580645161E-2</c:v>
                </c:pt>
                <c:pt idx="21">
                  <c:v>2.9058064516129033E-2</c:v>
                </c:pt>
                <c:pt idx="22">
                  <c:v>3.1840322580645161E-2</c:v>
                </c:pt>
                <c:pt idx="23">
                  <c:v>3.4947419354838707E-2</c:v>
                </c:pt>
                <c:pt idx="24">
                  <c:v>3.8413870967741938E-2</c:v>
                </c:pt>
                <c:pt idx="25">
                  <c:v>4.2277419354838711E-2</c:v>
                </c:pt>
                <c:pt idx="26">
                  <c:v>4.6580000000000003E-2</c:v>
                </c:pt>
                <c:pt idx="27">
                  <c:v>5.1367741935483872E-2</c:v>
                </c:pt>
                <c:pt idx="28">
                  <c:v>5.6691290322580648E-2</c:v>
                </c:pt>
                <c:pt idx="29">
                  <c:v>6.2607419354838711E-2</c:v>
                </c:pt>
                <c:pt idx="30">
                  <c:v>6.9178387096774194E-2</c:v>
                </c:pt>
                <c:pt idx="31">
                  <c:v>7.6472903225806452E-2</c:v>
                </c:pt>
                <c:pt idx="32">
                  <c:v>8.4567419354838705E-2</c:v>
                </c:pt>
                <c:pt idx="33">
                  <c:v>9.3545806451612909E-2</c:v>
                </c:pt>
                <c:pt idx="34">
                  <c:v>0.10350096774193548</c:v>
                </c:pt>
                <c:pt idx="35">
                  <c:v>0.11453548387096774</c:v>
                </c:pt>
                <c:pt idx="36">
                  <c:v>0.12676290322580644</c:v>
                </c:pt>
                <c:pt idx="37">
                  <c:v>0.14030903225806451</c:v>
                </c:pt>
                <c:pt idx="38">
                  <c:v>0.15531258064516129</c:v>
                </c:pt>
                <c:pt idx="39">
                  <c:v>0.17192645161290324</c:v>
                </c:pt>
                <c:pt idx="40">
                  <c:v>0.19031999999999999</c:v>
                </c:pt>
                <c:pt idx="41">
                  <c:v>0.21068096774193548</c:v>
                </c:pt>
                <c:pt idx="42">
                  <c:v>0.23321580645161291</c:v>
                </c:pt>
                <c:pt idx="43">
                  <c:v>0.25815290322580647</c:v>
                </c:pt>
                <c:pt idx="44">
                  <c:v>0.28574548387096776</c:v>
                </c:pt>
                <c:pt idx="45">
                  <c:v>0.30974580645161293</c:v>
                </c:pt>
              </c:numCache>
            </c:numRef>
          </c:val>
          <c:smooth val="0"/>
          <c:extLst>
            <c:ext xmlns:c16="http://schemas.microsoft.com/office/drawing/2014/chart" uri="{C3380CC4-5D6E-409C-BE32-E72D297353CC}">
              <c16:uniqueId val="{00000004-6619-4A14-B3FE-2CB044515EDA}"/>
            </c:ext>
          </c:extLst>
        </c:ser>
        <c:ser>
          <c:idx val="5"/>
          <c:order val="5"/>
          <c:tx>
            <c:strRef>
              <c:f>MailReturns!$AA$3</c:f>
              <c:strCache>
                <c:ptCount val="1"/>
                <c:pt idx="0">
                  <c:v>Warning</c:v>
                </c:pt>
              </c:strCache>
            </c:strRef>
          </c:tx>
          <c:spPr>
            <a:ln w="28575" cap="rnd">
              <a:noFill/>
              <a:round/>
            </a:ln>
            <a:effectLst/>
          </c:spPr>
          <c:marker>
            <c:symbol val="circle"/>
            <c:size val="8"/>
            <c:spPr>
              <a:noFill/>
              <a:ln w="22225">
                <a:solidFill>
                  <a:srgbClr val="FF0000"/>
                </a:solidFill>
              </a:ln>
              <a:effectLst/>
            </c:spPr>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MailReturns!$AA$4:$AA$49</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1.3192903225806452E-2</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D2F0-491E-885A-5CFD9C0D93AB}"/>
            </c:ext>
          </c:extLst>
        </c:ser>
        <c:ser>
          <c:idx val="6"/>
          <c:order val="6"/>
          <c:tx>
            <c:strRef>
              <c:f>MailReturns!$AB$3</c:f>
              <c:strCache>
                <c:ptCount val="1"/>
                <c:pt idx="0">
                  <c:v>Anomaly</c:v>
                </c:pt>
              </c:strCache>
            </c:strRef>
          </c:tx>
          <c:spPr>
            <a:ln w="28575" cap="rnd">
              <a:noFill/>
              <a:round/>
            </a:ln>
            <a:effectLst/>
          </c:spPr>
          <c:marker>
            <c:symbol val="circle"/>
            <c:size val="8"/>
            <c:spPr>
              <a:solidFill>
                <a:srgbClr val="FF0000"/>
              </a:solidFill>
              <a:ln w="22225">
                <a:solidFill>
                  <a:srgbClr val="FF0000"/>
                </a:solidFill>
              </a:ln>
              <a:effectLst/>
            </c:spPr>
          </c:marker>
          <c:cat>
            <c:strRef>
              <c:f>MailReturns!$A$4:$A$49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MailReturns!$AB$4:$AB$49</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2.6570322580645161E-2</c:v>
                </c:pt>
                <c:pt idx="21">
                  <c:v>2.9058064516129033E-2</c:v>
                </c:pt>
                <c:pt idx="22">
                  <c:v>3.1840322580645161E-2</c:v>
                </c:pt>
                <c:pt idx="23">
                  <c:v>3.4947419354838707E-2</c:v>
                </c:pt>
                <c:pt idx="24">
                  <c:v>3.8413870967741938E-2</c:v>
                </c:pt>
                <c:pt idx="25">
                  <c:v>4.2277419354838711E-2</c:v>
                </c:pt>
                <c:pt idx="26">
                  <c:v>4.6580000000000003E-2</c:v>
                </c:pt>
                <c:pt idx="27">
                  <c:v>5.1367741935483872E-2</c:v>
                </c:pt>
                <c:pt idx="28">
                  <c:v>5.6691290322580648E-2</c:v>
                </c:pt>
                <c:pt idx="29">
                  <c:v>6.2607419354838711E-2</c:v>
                </c:pt>
                <c:pt idx="30">
                  <c:v>6.9178387096774194E-2</c:v>
                </c:pt>
                <c:pt idx="31">
                  <c:v>7.6472903225806452E-2</c:v>
                </c:pt>
                <c:pt idx="32">
                  <c:v>8.4567419354838705E-2</c:v>
                </c:pt>
                <c:pt idx="33">
                  <c:v>9.3545806451612909E-2</c:v>
                </c:pt>
                <c:pt idx="34">
                  <c:v>0.10350096774193548</c:v>
                </c:pt>
                <c:pt idx="35">
                  <c:v>0.11453548387096774</c:v>
                </c:pt>
                <c:pt idx="36">
                  <c:v>0.12676290322580644</c:v>
                </c:pt>
                <c:pt idx="37">
                  <c:v>0.14030903225806451</c:v>
                </c:pt>
                <c:pt idx="38">
                  <c:v>0.15531258064516129</c:v>
                </c:pt>
                <c:pt idx="39">
                  <c:v>0.17192645161290324</c:v>
                </c:pt>
                <c:pt idx="40">
                  <c:v>0.19031999999999999</c:v>
                </c:pt>
                <c:pt idx="41">
                  <c:v>0.21068096774193548</c:v>
                </c:pt>
                <c:pt idx="42">
                  <c:v>0.23321580645161291</c:v>
                </c:pt>
                <c:pt idx="43">
                  <c:v>0.25815290322580647</c:v>
                </c:pt>
                <c:pt idx="44">
                  <c:v>0.28574548387096776</c:v>
                </c:pt>
                <c:pt idx="45">
                  <c:v>0.30974580645161293</c:v>
                </c:pt>
              </c:numCache>
            </c:numRef>
          </c:val>
          <c:smooth val="0"/>
          <c:extLst>
            <c:ext xmlns:c16="http://schemas.microsoft.com/office/drawing/2014/chart" uri="{C3380CC4-5D6E-409C-BE32-E72D297353CC}">
              <c16:uniqueId val="{00000001-D2F0-491E-885A-5CFD9C0D93AB}"/>
            </c:ext>
          </c:extLst>
        </c:ser>
        <c:dLbls>
          <c:showLegendKey val="0"/>
          <c:showVal val="0"/>
          <c:showCatName val="0"/>
          <c:showSerName val="0"/>
          <c:showPercent val="0"/>
          <c:showBubbleSize val="0"/>
        </c:dLbls>
        <c:smooth val="0"/>
        <c:axId val="1782814287"/>
        <c:axId val="1782798927"/>
      </c:lineChart>
      <c:catAx>
        <c:axId val="17828142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Election Period</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82798927"/>
        <c:crosses val="autoZero"/>
        <c:auto val="1"/>
        <c:lblAlgn val="ctr"/>
        <c:lblOffset val="100"/>
        <c:noMultiLvlLbl val="0"/>
      </c:catAx>
      <c:valAx>
        <c:axId val="17827989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Cumulative Propotion of Received to Sent</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82814287"/>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Proportion of Combined</a:t>
            </a:r>
            <a:r>
              <a:rPr lang="en-US" sz="1800" b="1" baseline="0"/>
              <a:t> </a:t>
            </a:r>
            <a:r>
              <a:rPr lang="en-US" sz="1800" b="1"/>
              <a:t>Turnout </a:t>
            </a:r>
            <a:r>
              <a:rPr lang="en-US" sz="1800" b="1" baseline="0"/>
              <a:t>Over Time</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CombinedTurnout!$B$1</c:f>
              <c:strCache>
                <c:ptCount val="1"/>
                <c:pt idx="0">
                  <c:v>Historical Election 1</c:v>
                </c:pt>
              </c:strCache>
            </c:strRef>
          </c:tx>
          <c:spPr>
            <a:ln w="28575" cap="rnd">
              <a:solidFill>
                <a:srgbClr val="BEB430"/>
              </a:solidFill>
              <a:round/>
            </a:ln>
            <a:effectLst/>
          </c:spPr>
          <c:marker>
            <c:symbol val="none"/>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CombinedTurnout!$D$4:$D$49</c:f>
              <c:numCache>
                <c:formatCode>General</c:formatCode>
                <c:ptCount val="46"/>
                <c:pt idx="0">
                  <c:v>6.0617794000999957E-5</c:v>
                </c:pt>
                <c:pt idx="1">
                  <c:v>1.7950385510373632E-4</c:v>
                </c:pt>
                <c:pt idx="2">
                  <c:v>3.5853780482761989E-4</c:v>
                </c:pt>
                <c:pt idx="3">
                  <c:v>5.7187484728075152E-4</c:v>
                </c:pt>
                <c:pt idx="4">
                  <c:v>9.1725530147249547E-4</c:v>
                </c:pt>
                <c:pt idx="5">
                  <c:v>1.2931796053546657E-3</c:v>
                </c:pt>
                <c:pt idx="6">
                  <c:v>1.8321610760457273E-3</c:v>
                </c:pt>
                <c:pt idx="7">
                  <c:v>2.4594847581490991E-3</c:v>
                </c:pt>
                <c:pt idx="8">
                  <c:v>3.154944720331114E-3</c:v>
                </c:pt>
                <c:pt idx="9">
                  <c:v>4.1267090458665242E-3</c:v>
                </c:pt>
                <c:pt idx="10">
                  <c:v>5.1825864343955702E-3</c:v>
                </c:pt>
                <c:pt idx="11">
                  <c:v>6.4156181511290889E-3</c:v>
                </c:pt>
                <c:pt idx="12">
                  <c:v>7.8601072887963287E-3</c:v>
                </c:pt>
                <c:pt idx="13">
                  <c:v>9.3670938419839773E-3</c:v>
                </c:pt>
                <c:pt idx="14">
                  <c:v>1.1310622493054798E-2</c:v>
                </c:pt>
                <c:pt idx="15">
                  <c:v>1.3693512674287905E-2</c:v>
                </c:pt>
                <c:pt idx="16">
                  <c:v>1.6216434658717121E-2</c:v>
                </c:pt>
                <c:pt idx="17">
                  <c:v>1.8934837281165063E-2</c:v>
                </c:pt>
                <c:pt idx="18">
                  <c:v>2.1282014653529364E-2</c:v>
                </c:pt>
                <c:pt idx="19">
                  <c:v>2.4900755983775107E-2</c:v>
                </c:pt>
                <c:pt idx="20">
                  <c:v>2.8566017946626266E-2</c:v>
                </c:pt>
                <c:pt idx="21">
                  <c:v>3.3488276800583437E-2</c:v>
                </c:pt>
                <c:pt idx="22">
                  <c:v>3.7456157828059743E-2</c:v>
                </c:pt>
                <c:pt idx="23">
                  <c:v>4.2993052918864259E-2</c:v>
                </c:pt>
                <c:pt idx="24">
                  <c:v>4.9121558882903336E-2</c:v>
                </c:pt>
                <c:pt idx="25">
                  <c:v>5.5495825360605391E-2</c:v>
                </c:pt>
                <c:pt idx="26">
                  <c:v>6.2641206566645735E-2</c:v>
                </c:pt>
                <c:pt idx="27">
                  <c:v>6.9571841014093402E-2</c:v>
                </c:pt>
                <c:pt idx="28">
                  <c:v>8.0299780836130832E-2</c:v>
                </c:pt>
                <c:pt idx="29">
                  <c:v>9.1343027168049443E-2</c:v>
                </c:pt>
                <c:pt idx="30">
                  <c:v>0.1007073015777543</c:v>
                </c:pt>
                <c:pt idx="31">
                  <c:v>0.11033566281093639</c:v>
                </c:pt>
                <c:pt idx="32">
                  <c:v>0.12273552597448978</c:v>
                </c:pt>
                <c:pt idx="33">
                  <c:v>0.13954968027637954</c:v>
                </c:pt>
                <c:pt idx="34">
                  <c:v>0.15818612764133813</c:v>
                </c:pt>
                <c:pt idx="35">
                  <c:v>0.17999114698264357</c:v>
                </c:pt>
                <c:pt idx="36">
                  <c:v>0.20035214709166163</c:v>
                </c:pt>
                <c:pt idx="37">
                  <c:v>0.25367278044892883</c:v>
                </c:pt>
                <c:pt idx="38">
                  <c:v>0.30126291769889213</c:v>
                </c:pt>
                <c:pt idx="39">
                  <c:v>0.34958328790914661</c:v>
                </c:pt>
                <c:pt idx="40">
                  <c:v>0.38954921037099971</c:v>
                </c:pt>
                <c:pt idx="41">
                  <c:v>0.43532833228701068</c:v>
                </c:pt>
                <c:pt idx="42">
                  <c:v>0.48485119036430824</c:v>
                </c:pt>
                <c:pt idx="43">
                  <c:v>0.52354601877365969</c:v>
                </c:pt>
                <c:pt idx="44">
                  <c:v>0.56717015461766618</c:v>
                </c:pt>
                <c:pt idx="45">
                  <c:v>0.8523923822699061</c:v>
                </c:pt>
              </c:numCache>
            </c:numRef>
          </c:val>
          <c:smooth val="0"/>
          <c:extLst>
            <c:ext xmlns:c16="http://schemas.microsoft.com/office/drawing/2014/chart" uri="{C3380CC4-5D6E-409C-BE32-E72D297353CC}">
              <c16:uniqueId val="{00000000-11D8-419D-AB18-0B4F60773F3E}"/>
            </c:ext>
          </c:extLst>
        </c:ser>
        <c:ser>
          <c:idx val="1"/>
          <c:order val="1"/>
          <c:tx>
            <c:strRef>
              <c:f>CombinedTurnout!$E$1</c:f>
              <c:strCache>
                <c:ptCount val="1"/>
                <c:pt idx="0">
                  <c:v>Historical Election 2</c:v>
                </c:pt>
              </c:strCache>
            </c:strRef>
          </c:tx>
          <c:spPr>
            <a:ln w="28575" cap="rnd">
              <a:solidFill>
                <a:schemeClr val="accent2"/>
              </a:solidFill>
              <a:round/>
            </a:ln>
            <a:effectLst/>
          </c:spPr>
          <c:marker>
            <c:symbol val="none"/>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CombinedTurnout!$G$4:$G$49</c:f>
              <c:numCache>
                <c:formatCode>General</c:formatCode>
                <c:ptCount val="46"/>
                <c:pt idx="0">
                  <c:v>5.0091175129777507E-5</c:v>
                </c:pt>
                <c:pt idx="1">
                  <c:v>1.7646799311774828E-4</c:v>
                </c:pt>
                <c:pt idx="2">
                  <c:v>3.5293598623549656E-4</c:v>
                </c:pt>
                <c:pt idx="3">
                  <c:v>6.4107513124806988E-4</c:v>
                </c:pt>
                <c:pt idx="4">
                  <c:v>1.0202055852119821E-3</c:v>
                </c:pt>
                <c:pt idx="5">
                  <c:v>1.4406957250628668E-3</c:v>
                </c:pt>
                <c:pt idx="6">
                  <c:v>1.9066815193894207E-3</c:v>
                </c:pt>
                <c:pt idx="7">
                  <c:v>2.5211026308436641E-3</c:v>
                </c:pt>
                <c:pt idx="8">
                  <c:v>3.1773429802502903E-3</c:v>
                </c:pt>
                <c:pt idx="9">
                  <c:v>4.1718136497992673E-3</c:v>
                </c:pt>
                <c:pt idx="10">
                  <c:v>5.1451449243393481E-3</c:v>
                </c:pt>
                <c:pt idx="11">
                  <c:v>6.2480698813252742E-3</c:v>
                </c:pt>
                <c:pt idx="12">
                  <c:v>7.7521837914148323E-3</c:v>
                </c:pt>
                <c:pt idx="13">
                  <c:v>9.3151203658769725E-3</c:v>
                </c:pt>
                <c:pt idx="14">
                  <c:v>1.1078421640858222E-2</c:v>
                </c:pt>
                <c:pt idx="15">
                  <c:v>1.3406971956294761E-2</c:v>
                </c:pt>
                <c:pt idx="16">
                  <c:v>1.5672563638770017E-2</c:v>
                </c:pt>
                <c:pt idx="17">
                  <c:v>1.8176662843193483E-2</c:v>
                </c:pt>
                <c:pt idx="18">
                  <c:v>2.0938570756312409E-2</c:v>
                </c:pt>
                <c:pt idx="19">
                  <c:v>2.3909574859193247E-2</c:v>
                </c:pt>
                <c:pt idx="20">
                  <c:v>2.8019808532227467E-2</c:v>
                </c:pt>
                <c:pt idx="21">
                  <c:v>3.2331785561977029E-2</c:v>
                </c:pt>
                <c:pt idx="22">
                  <c:v>3.6597807385185512E-2</c:v>
                </c:pt>
                <c:pt idx="23">
                  <c:v>4.2138626637843561E-2</c:v>
                </c:pt>
                <c:pt idx="24">
                  <c:v>4.7223110689548681E-2</c:v>
                </c:pt>
                <c:pt idx="25">
                  <c:v>5.443486125204041E-2</c:v>
                </c:pt>
                <c:pt idx="26">
                  <c:v>6.1103880825281981E-2</c:v>
                </c:pt>
                <c:pt idx="27">
                  <c:v>6.9561936589167803E-2</c:v>
                </c:pt>
                <c:pt idx="28">
                  <c:v>7.9321903354362441E-2</c:v>
                </c:pt>
                <c:pt idx="29">
                  <c:v>8.9872299672063644E-2</c:v>
                </c:pt>
                <c:pt idx="30">
                  <c:v>0.12771227629005455</c:v>
                </c:pt>
                <c:pt idx="31">
                  <c:v>0.16324116557109455</c:v>
                </c:pt>
                <c:pt idx="32">
                  <c:v>0.19452149600741164</c:v>
                </c:pt>
                <c:pt idx="33">
                  <c:v>0.22699390450140439</c:v>
                </c:pt>
                <c:pt idx="34">
                  <c:v>0.255105623446714</c:v>
                </c:pt>
                <c:pt idx="35">
                  <c:v>0.28510748003705827</c:v>
                </c:pt>
                <c:pt idx="36">
                  <c:v>0.30833967515183602</c:v>
                </c:pt>
                <c:pt idx="37">
                  <c:v>0.33814943897883853</c:v>
                </c:pt>
                <c:pt idx="38">
                  <c:v>0.37068710386611964</c:v>
                </c:pt>
                <c:pt idx="39">
                  <c:v>0.40390444625814326</c:v>
                </c:pt>
                <c:pt idx="40">
                  <c:v>0.43520499698533843</c:v>
                </c:pt>
                <c:pt idx="41">
                  <c:v>0.46919116998279436</c:v>
                </c:pt>
                <c:pt idx="42">
                  <c:v>0.51080177129748094</c:v>
                </c:pt>
                <c:pt idx="43">
                  <c:v>0.55277863560829987</c:v>
                </c:pt>
                <c:pt idx="44">
                  <c:v>0.59356985559035902</c:v>
                </c:pt>
                <c:pt idx="45">
                  <c:v>0.87601652916868866</c:v>
                </c:pt>
              </c:numCache>
            </c:numRef>
          </c:val>
          <c:smooth val="0"/>
          <c:extLst>
            <c:ext xmlns:c16="http://schemas.microsoft.com/office/drawing/2014/chart" uri="{C3380CC4-5D6E-409C-BE32-E72D297353CC}">
              <c16:uniqueId val="{00000001-11D8-419D-AB18-0B4F60773F3E}"/>
            </c:ext>
          </c:extLst>
        </c:ser>
        <c:ser>
          <c:idx val="2"/>
          <c:order val="2"/>
          <c:tx>
            <c:strRef>
              <c:f>CombinedTurnout!$H$1</c:f>
              <c:strCache>
                <c:ptCount val="1"/>
                <c:pt idx="0">
                  <c:v>Historical Election 3</c:v>
                </c:pt>
              </c:strCache>
            </c:strRef>
          </c:tx>
          <c:spPr>
            <a:ln w="28575" cap="rnd">
              <a:solidFill>
                <a:schemeClr val="bg2">
                  <a:lumMod val="50000"/>
                </a:schemeClr>
              </a:solidFill>
              <a:round/>
            </a:ln>
            <a:effectLst/>
          </c:spPr>
          <c:marker>
            <c:symbol val="none"/>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CombinedTurnout!$J$4:$J$49</c:f>
              <c:numCache>
                <c:formatCode>General</c:formatCode>
                <c:ptCount val="46"/>
                <c:pt idx="0">
                  <c:v>5.635974570193715E-5</c:v>
                </c:pt>
                <c:pt idx="1">
                  <c:v>1.7341460215980663E-4</c:v>
                </c:pt>
                <c:pt idx="2">
                  <c:v>3.4177127842328556E-4</c:v>
                </c:pt>
                <c:pt idx="3">
                  <c:v>5.8563556271051353E-4</c:v>
                </c:pt>
                <c:pt idx="4">
                  <c:v>9.1114922218131728E-4</c:v>
                </c:pt>
                <c:pt idx="5">
                  <c:v>1.3146994526240339E-3</c:v>
                </c:pt>
                <c:pt idx="6">
                  <c:v>1.8707100207989138E-3</c:v>
                </c:pt>
                <c:pt idx="7">
                  <c:v>2.5860452547081161E-3</c:v>
                </c:pt>
                <c:pt idx="8">
                  <c:v>3.310412499146475E-3</c:v>
                </c:pt>
                <c:pt idx="9">
                  <c:v>4.0745205899131226E-3</c:v>
                </c:pt>
                <c:pt idx="10">
                  <c:v>5.0066240765220833E-3</c:v>
                </c:pt>
                <c:pt idx="11">
                  <c:v>6.2537640903880263E-3</c:v>
                </c:pt>
                <c:pt idx="12">
                  <c:v>7.7989604517161365E-3</c:v>
                </c:pt>
                <c:pt idx="13">
                  <c:v>9.5349128754200329E-3</c:v>
                </c:pt>
                <c:pt idx="14">
                  <c:v>1.1405984176640113E-2</c:v>
                </c:pt>
                <c:pt idx="15">
                  <c:v>1.359173072469601E-2</c:v>
                </c:pt>
                <c:pt idx="16">
                  <c:v>1.5718227283680639E-2</c:v>
                </c:pt>
                <c:pt idx="17">
                  <c:v>1.8040176550516214E-2</c:v>
                </c:pt>
                <c:pt idx="18">
                  <c:v>2.1359982340613013E-2</c:v>
                </c:pt>
                <c:pt idx="19">
                  <c:v>2.4793230182956018E-2</c:v>
                </c:pt>
                <c:pt idx="20">
                  <c:v>2.812531950737247E-2</c:v>
                </c:pt>
                <c:pt idx="21">
                  <c:v>3.1773890480730566E-2</c:v>
                </c:pt>
                <c:pt idx="22">
                  <c:v>3.7013179148483726E-2</c:v>
                </c:pt>
                <c:pt idx="23">
                  <c:v>5.9714956973308239E-2</c:v>
                </c:pt>
                <c:pt idx="24">
                  <c:v>8.1544965141858564E-2</c:v>
                </c:pt>
                <c:pt idx="25">
                  <c:v>0.10250970670171568</c:v>
                </c:pt>
                <c:pt idx="26">
                  <c:v>0.123298865976886</c:v>
                </c:pt>
                <c:pt idx="27">
                  <c:v>0.14384560608945376</c:v>
                </c:pt>
                <c:pt idx="28">
                  <c:v>0.16373553839634125</c:v>
                </c:pt>
                <c:pt idx="29">
                  <c:v>0.17251140110689095</c:v>
                </c:pt>
                <c:pt idx="30">
                  <c:v>0.19361379050721242</c:v>
                </c:pt>
                <c:pt idx="31">
                  <c:v>0.21316267409651896</c:v>
                </c:pt>
                <c:pt idx="32">
                  <c:v>0.23368737610339557</c:v>
                </c:pt>
                <c:pt idx="33">
                  <c:v>0.25272251893380365</c:v>
                </c:pt>
                <c:pt idx="34">
                  <c:v>0.27620972039424363</c:v>
                </c:pt>
                <c:pt idx="35">
                  <c:v>0.29696058394477032</c:v>
                </c:pt>
                <c:pt idx="36">
                  <c:v>0.31530206836653923</c:v>
                </c:pt>
                <c:pt idx="37">
                  <c:v>0.33769206118789724</c:v>
                </c:pt>
                <c:pt idx="38">
                  <c:v>0.36215941643096128</c:v>
                </c:pt>
                <c:pt idx="39">
                  <c:v>0.3958083522975448</c:v>
                </c:pt>
                <c:pt idx="40">
                  <c:v>0.4243281900248308</c:v>
                </c:pt>
                <c:pt idx="41">
                  <c:v>0.45834238039721337</c:v>
                </c:pt>
                <c:pt idx="42">
                  <c:v>0.49778264141509204</c:v>
                </c:pt>
                <c:pt idx="43">
                  <c:v>0.53394175364793872</c:v>
                </c:pt>
                <c:pt idx="44">
                  <c:v>0.58326592442808411</c:v>
                </c:pt>
                <c:pt idx="45">
                  <c:v>0.80439880589595192</c:v>
                </c:pt>
              </c:numCache>
            </c:numRef>
          </c:val>
          <c:smooth val="0"/>
          <c:extLst>
            <c:ext xmlns:c16="http://schemas.microsoft.com/office/drawing/2014/chart" uri="{C3380CC4-5D6E-409C-BE32-E72D297353CC}">
              <c16:uniqueId val="{00000002-11D8-419D-AB18-0B4F60773F3E}"/>
            </c:ext>
          </c:extLst>
        </c:ser>
        <c:ser>
          <c:idx val="3"/>
          <c:order val="3"/>
          <c:tx>
            <c:strRef>
              <c:f>CombinedTurnout!$K$1</c:f>
              <c:strCache>
                <c:ptCount val="1"/>
                <c:pt idx="0">
                  <c:v>Historical Election 4</c:v>
                </c:pt>
              </c:strCache>
            </c:strRef>
          </c:tx>
          <c:spPr>
            <a:ln w="28575" cap="rnd">
              <a:solidFill>
                <a:srgbClr val="984C8B"/>
              </a:solidFill>
              <a:round/>
            </a:ln>
            <a:effectLst/>
          </c:spPr>
          <c:marker>
            <c:symbol val="none"/>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CombinedTurnout!$M$4:$M$49</c:f>
              <c:numCache>
                <c:formatCode>General</c:formatCode>
                <c:ptCount val="46"/>
                <c:pt idx="0">
                  <c:v>5.8224007163560608E-5</c:v>
                </c:pt>
                <c:pt idx="1">
                  <c:v>1.5794098494942876E-4</c:v>
                </c:pt>
                <c:pt idx="2">
                  <c:v>3.6574045879179164E-4</c:v>
                </c:pt>
                <c:pt idx="3">
                  <c:v>6.2774849102781435E-4</c:v>
                </c:pt>
                <c:pt idx="4">
                  <c:v>9.2957639023201932E-4</c:v>
                </c:pt>
                <c:pt idx="5">
                  <c:v>1.4057416901960811E-3</c:v>
                </c:pt>
                <c:pt idx="6">
                  <c:v>1.9404656180545285E-3</c:v>
                </c:pt>
                <c:pt idx="7">
                  <c:v>2.5230403104209596E-3</c:v>
                </c:pt>
                <c:pt idx="8">
                  <c:v>3.239463295117415E-3</c:v>
                </c:pt>
                <c:pt idx="9">
                  <c:v>4.1185119549948506E-3</c:v>
                </c:pt>
                <c:pt idx="10">
                  <c:v>5.0608039329982221E-3</c:v>
                </c:pt>
                <c:pt idx="11">
                  <c:v>6.2958890504735219E-3</c:v>
                </c:pt>
                <c:pt idx="12">
                  <c:v>7.6474221822759427E-3</c:v>
                </c:pt>
                <c:pt idx="13">
                  <c:v>9.4627396470018995E-3</c:v>
                </c:pt>
                <c:pt idx="14">
                  <c:v>1.1531365004962425E-2</c:v>
                </c:pt>
                <c:pt idx="15">
                  <c:v>1.3635460160390408E-2</c:v>
                </c:pt>
                <c:pt idx="16">
                  <c:v>3.026945668970419E-2</c:v>
                </c:pt>
                <c:pt idx="17">
                  <c:v>4.5848059433995725E-2</c:v>
                </c:pt>
                <c:pt idx="18">
                  <c:v>6.1075310410920951E-2</c:v>
                </c:pt>
                <c:pt idx="19">
                  <c:v>7.5439574523048336E-2</c:v>
                </c:pt>
                <c:pt idx="20">
                  <c:v>8.9434082727614037E-2</c:v>
                </c:pt>
                <c:pt idx="21">
                  <c:v>0.1036457597864852</c:v>
                </c:pt>
                <c:pt idx="22">
                  <c:v>0.11713231372165846</c:v>
                </c:pt>
                <c:pt idx="23">
                  <c:v>0.1310578900556742</c:v>
                </c:pt>
                <c:pt idx="24">
                  <c:v>0.14358040166534045</c:v>
                </c:pt>
                <c:pt idx="25">
                  <c:v>0.15726003176219977</c:v>
                </c:pt>
                <c:pt idx="26">
                  <c:v>0.17161726883897985</c:v>
                </c:pt>
                <c:pt idx="27">
                  <c:v>0.18513661560577394</c:v>
                </c:pt>
                <c:pt idx="28">
                  <c:v>0.19911405815306757</c:v>
                </c:pt>
                <c:pt idx="29">
                  <c:v>0.21025592462734963</c:v>
                </c:pt>
                <c:pt idx="30">
                  <c:v>0.2253329308961344</c:v>
                </c:pt>
                <c:pt idx="31">
                  <c:v>0.24103902413887027</c:v>
                </c:pt>
                <c:pt idx="32">
                  <c:v>0.25793469407968928</c:v>
                </c:pt>
                <c:pt idx="33">
                  <c:v>0.27373381188559454</c:v>
                </c:pt>
                <c:pt idx="34">
                  <c:v>0.29132315060141384</c:v>
                </c:pt>
                <c:pt idx="35">
                  <c:v>0.31032960811227728</c:v>
                </c:pt>
                <c:pt idx="36">
                  <c:v>0.33172793460707828</c:v>
                </c:pt>
                <c:pt idx="37">
                  <c:v>0.35582096184721351</c:v>
                </c:pt>
                <c:pt idx="38">
                  <c:v>0.38049321757240689</c:v>
                </c:pt>
                <c:pt idx="39">
                  <c:v>0.4068238536395693</c:v>
                </c:pt>
                <c:pt idx="40">
                  <c:v>0.44174420386701102</c:v>
                </c:pt>
                <c:pt idx="41">
                  <c:v>0.47875258745480109</c:v>
                </c:pt>
                <c:pt idx="42">
                  <c:v>0.52137356456071993</c:v>
                </c:pt>
                <c:pt idx="43">
                  <c:v>0.55919474190368412</c:v>
                </c:pt>
                <c:pt idx="44">
                  <c:v>0.61075611569578692</c:v>
                </c:pt>
                <c:pt idx="45">
                  <c:v>0.82721657791409486</c:v>
                </c:pt>
              </c:numCache>
            </c:numRef>
          </c:val>
          <c:smooth val="0"/>
          <c:extLst>
            <c:ext xmlns:c16="http://schemas.microsoft.com/office/drawing/2014/chart" uri="{C3380CC4-5D6E-409C-BE32-E72D297353CC}">
              <c16:uniqueId val="{00000003-11D8-419D-AB18-0B4F60773F3E}"/>
            </c:ext>
          </c:extLst>
        </c:ser>
        <c:ser>
          <c:idx val="4"/>
          <c:order val="4"/>
          <c:tx>
            <c:strRef>
              <c:f>CombinedTurnout!$N$1</c:f>
              <c:strCache>
                <c:ptCount val="1"/>
                <c:pt idx="0">
                  <c:v>Current Election</c:v>
                </c:pt>
              </c:strCache>
            </c:strRef>
          </c:tx>
          <c:spPr>
            <a:ln w="28575" cap="rnd">
              <a:solidFill>
                <a:schemeClr val="tx1"/>
              </a:solidFill>
              <a:prstDash val="dash"/>
              <a:round/>
            </a:ln>
            <a:effectLst/>
          </c:spPr>
          <c:marker>
            <c:symbol val="none"/>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CombinedTurnout!$P$4:$P$49</c:f>
              <c:numCache>
                <c:formatCode>General</c:formatCode>
                <c:ptCount val="46"/>
                <c:pt idx="0">
                  <c:v>5.4516129032258061E-5</c:v>
                </c:pt>
                <c:pt idx="1">
                  <c:v>1.6903225806451613E-4</c:v>
                </c:pt>
                <c:pt idx="2">
                  <c:v>3.5E-4</c:v>
                </c:pt>
                <c:pt idx="3">
                  <c:v>6.0451612903225811E-4</c:v>
                </c:pt>
                <c:pt idx="4">
                  <c:v>9.3967741935483871E-4</c:v>
                </c:pt>
                <c:pt idx="5">
                  <c:v>1.364516129032258E-3</c:v>
                </c:pt>
                <c:pt idx="6">
                  <c:v>1.8883870967741935E-3</c:v>
                </c:pt>
                <c:pt idx="7">
                  <c:v>2.5212903225806452E-3</c:v>
                </c:pt>
                <c:pt idx="8">
                  <c:v>3.275483870967742E-3</c:v>
                </c:pt>
                <c:pt idx="9">
                  <c:v>4.1632258064516125E-3</c:v>
                </c:pt>
                <c:pt idx="10">
                  <c:v>5.1980645161290324E-3</c:v>
                </c:pt>
                <c:pt idx="11">
                  <c:v>6.3964516129032256E-3</c:v>
                </c:pt>
                <c:pt idx="12">
                  <c:v>7.7751612903225803E-3</c:v>
                </c:pt>
                <c:pt idx="13">
                  <c:v>9.3532258064516136E-3</c:v>
                </c:pt>
                <c:pt idx="14">
                  <c:v>1.1151290322580646E-2</c:v>
                </c:pt>
                <c:pt idx="15">
                  <c:v>1.3192903225806452E-2</c:v>
                </c:pt>
                <c:pt idx="16">
                  <c:v>2.0639677419354838E-2</c:v>
                </c:pt>
                <c:pt idx="17">
                  <c:v>2.8498387096774193E-2</c:v>
                </c:pt>
                <c:pt idx="18">
                  <c:v>3.621483870967742E-2</c:v>
                </c:pt>
                <c:pt idx="19">
                  <c:v>4.3879677419354841E-2</c:v>
                </c:pt>
                <c:pt idx="20">
                  <c:v>5.012161290322581E-2</c:v>
                </c:pt>
                <c:pt idx="21">
                  <c:v>5.6608064516129035E-2</c:v>
                </c:pt>
                <c:pt idx="22">
                  <c:v>6.2765806451612907E-2</c:v>
                </c:pt>
                <c:pt idx="23">
                  <c:v>7.47758064516129E-2</c:v>
                </c:pt>
                <c:pt idx="24">
                  <c:v>8.7169999999999997E-2</c:v>
                </c:pt>
                <c:pt idx="25">
                  <c:v>9.8695161290322575E-2</c:v>
                </c:pt>
                <c:pt idx="26">
                  <c:v>0.11030548387096774</c:v>
                </c:pt>
                <c:pt idx="27">
                  <c:v>0.12116806451612903</c:v>
                </c:pt>
                <c:pt idx="28">
                  <c:v>0.13175387096774194</c:v>
                </c:pt>
                <c:pt idx="29">
                  <c:v>0.13766999999999999</c:v>
                </c:pt>
                <c:pt idx="30">
                  <c:v>0.15575161290322581</c:v>
                </c:pt>
                <c:pt idx="31">
                  <c:v>0.17407709677419356</c:v>
                </c:pt>
                <c:pt idx="32">
                  <c:v>0.1915158064516129</c:v>
                </c:pt>
                <c:pt idx="33">
                  <c:v>0.2080558064516129</c:v>
                </c:pt>
                <c:pt idx="34">
                  <c:v>0.22453387096774194</c:v>
                </c:pt>
                <c:pt idx="35">
                  <c:v>0.24087451612903227</c:v>
                </c:pt>
                <c:pt idx="36">
                  <c:v>0.25310193548387094</c:v>
                </c:pt>
                <c:pt idx="37">
                  <c:v>0.28030290322580648</c:v>
                </c:pt>
                <c:pt idx="38">
                  <c:v>0.30535354838709677</c:v>
                </c:pt>
                <c:pt idx="39">
                  <c:v>0.32977064516129034</c:v>
                </c:pt>
                <c:pt idx="40">
                  <c:v>0.3532732258064516</c:v>
                </c:pt>
                <c:pt idx="41">
                  <c:v>0.37684806451612901</c:v>
                </c:pt>
                <c:pt idx="42">
                  <c:v>0.40105709677419354</c:v>
                </c:pt>
                <c:pt idx="43">
                  <c:v>0.42599419354838708</c:v>
                </c:pt>
                <c:pt idx="44">
                  <c:v>0.45405838709677421</c:v>
                </c:pt>
                <c:pt idx="45">
                  <c:v>0.7574858064516129</c:v>
                </c:pt>
              </c:numCache>
            </c:numRef>
          </c:val>
          <c:smooth val="0"/>
          <c:extLst>
            <c:ext xmlns:c16="http://schemas.microsoft.com/office/drawing/2014/chart" uri="{C3380CC4-5D6E-409C-BE32-E72D297353CC}">
              <c16:uniqueId val="{00000004-11D8-419D-AB18-0B4F60773F3E}"/>
            </c:ext>
          </c:extLst>
        </c:ser>
        <c:ser>
          <c:idx val="5"/>
          <c:order val="5"/>
          <c:tx>
            <c:strRef>
              <c:f>CombinedTurnout!$V$3</c:f>
              <c:strCache>
                <c:ptCount val="1"/>
                <c:pt idx="0">
                  <c:v>Warning</c:v>
                </c:pt>
              </c:strCache>
            </c:strRef>
          </c:tx>
          <c:spPr>
            <a:ln w="28575" cap="rnd">
              <a:noFill/>
              <a:round/>
            </a:ln>
            <a:effectLst/>
          </c:spPr>
          <c:marker>
            <c:symbol val="circle"/>
            <c:size val="8"/>
            <c:spPr>
              <a:noFill/>
              <a:ln w="22225">
                <a:solidFill>
                  <a:srgbClr val="FF0000"/>
                </a:solidFill>
              </a:ln>
              <a:effectLst/>
            </c:spPr>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CombinedTurnout!$V$4:$V$49</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1.3192903225806452E-2</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0.3532732258064516</c:v>
                </c:pt>
                <c:pt idx="41">
                  <c:v>#N/A</c:v>
                </c:pt>
                <c:pt idx="42">
                  <c:v>#N/A</c:v>
                </c:pt>
                <c:pt idx="43">
                  <c:v>#N/A</c:v>
                </c:pt>
                <c:pt idx="44">
                  <c:v>#N/A</c:v>
                </c:pt>
                <c:pt idx="45">
                  <c:v>0.7574858064516129</c:v>
                </c:pt>
              </c:numCache>
            </c:numRef>
          </c:val>
          <c:smooth val="0"/>
          <c:extLst>
            <c:ext xmlns:c16="http://schemas.microsoft.com/office/drawing/2014/chart" uri="{C3380CC4-5D6E-409C-BE32-E72D297353CC}">
              <c16:uniqueId val="{00000005-11D8-419D-AB18-0B4F60773F3E}"/>
            </c:ext>
          </c:extLst>
        </c:ser>
        <c:ser>
          <c:idx val="6"/>
          <c:order val="6"/>
          <c:tx>
            <c:strRef>
              <c:f>CombinedTurnout!$W$3</c:f>
              <c:strCache>
                <c:ptCount val="1"/>
                <c:pt idx="0">
                  <c:v>Anomaly</c:v>
                </c:pt>
              </c:strCache>
            </c:strRef>
          </c:tx>
          <c:spPr>
            <a:ln w="28575" cap="rnd">
              <a:noFill/>
              <a:round/>
            </a:ln>
            <a:effectLst/>
          </c:spPr>
          <c:marker>
            <c:symbol val="circle"/>
            <c:size val="8"/>
            <c:spPr>
              <a:solidFill>
                <a:srgbClr val="FF0000"/>
              </a:solidFill>
              <a:ln w="22225">
                <a:solidFill>
                  <a:srgbClr val="FF0000"/>
                </a:solidFill>
              </a:ln>
              <a:effectLst/>
            </c:spPr>
          </c:marker>
          <c:cat>
            <c:strRef>
              <c:f>CombinedTurnout!$A$4:$A$49</c:f>
              <c:strCache>
                <c:ptCount val="46"/>
                <c:pt idx="0">
                  <c:v>E-45</c:v>
                </c:pt>
                <c:pt idx="1">
                  <c:v>E-44</c:v>
                </c:pt>
                <c:pt idx="2">
                  <c:v>E-43</c:v>
                </c:pt>
                <c:pt idx="3">
                  <c:v>E-42</c:v>
                </c:pt>
                <c:pt idx="4">
                  <c:v>E-41</c:v>
                </c:pt>
                <c:pt idx="5">
                  <c:v>E-40</c:v>
                </c:pt>
                <c:pt idx="6">
                  <c:v>E-39</c:v>
                </c:pt>
                <c:pt idx="7">
                  <c:v>E-38</c:v>
                </c:pt>
                <c:pt idx="8">
                  <c:v>E-37</c:v>
                </c:pt>
                <c:pt idx="9">
                  <c:v>E-36</c:v>
                </c:pt>
                <c:pt idx="10">
                  <c:v>E-35</c:v>
                </c:pt>
                <c:pt idx="11">
                  <c:v>E-34</c:v>
                </c:pt>
                <c:pt idx="12">
                  <c:v>E-33</c:v>
                </c:pt>
                <c:pt idx="13">
                  <c:v>E-32</c:v>
                </c:pt>
                <c:pt idx="14">
                  <c:v>E-31</c:v>
                </c:pt>
                <c:pt idx="15">
                  <c:v>E-30</c:v>
                </c:pt>
                <c:pt idx="16">
                  <c:v>E-29</c:v>
                </c:pt>
                <c:pt idx="17">
                  <c:v>E-28</c:v>
                </c:pt>
                <c:pt idx="18">
                  <c:v>E-27</c:v>
                </c:pt>
                <c:pt idx="19">
                  <c:v>E-26</c:v>
                </c:pt>
                <c:pt idx="20">
                  <c:v>E-25</c:v>
                </c:pt>
                <c:pt idx="21">
                  <c:v>E-24</c:v>
                </c:pt>
                <c:pt idx="22">
                  <c:v>E-23</c:v>
                </c:pt>
                <c:pt idx="23">
                  <c:v>E-22</c:v>
                </c:pt>
                <c:pt idx="24">
                  <c:v>E-21</c:v>
                </c:pt>
                <c:pt idx="25">
                  <c:v>E-20</c:v>
                </c:pt>
                <c:pt idx="26">
                  <c:v>E-19</c:v>
                </c:pt>
                <c:pt idx="27">
                  <c:v>E-18</c:v>
                </c:pt>
                <c:pt idx="28">
                  <c:v>E-17</c:v>
                </c:pt>
                <c:pt idx="29">
                  <c:v>E-16</c:v>
                </c:pt>
                <c:pt idx="30">
                  <c:v>E-15</c:v>
                </c:pt>
                <c:pt idx="31">
                  <c:v>E-14</c:v>
                </c:pt>
                <c:pt idx="32">
                  <c:v>E-13</c:v>
                </c:pt>
                <c:pt idx="33">
                  <c:v>E-12</c:v>
                </c:pt>
                <c:pt idx="34">
                  <c:v>E-11</c:v>
                </c:pt>
                <c:pt idx="35">
                  <c:v>E-10</c:v>
                </c:pt>
                <c:pt idx="36">
                  <c:v>E-9</c:v>
                </c:pt>
                <c:pt idx="37">
                  <c:v>E-8</c:v>
                </c:pt>
                <c:pt idx="38">
                  <c:v>E-7</c:v>
                </c:pt>
                <c:pt idx="39">
                  <c:v>E-6</c:v>
                </c:pt>
                <c:pt idx="40">
                  <c:v>E-5</c:v>
                </c:pt>
                <c:pt idx="41">
                  <c:v>E-4</c:v>
                </c:pt>
                <c:pt idx="42">
                  <c:v>E-3</c:v>
                </c:pt>
                <c:pt idx="43">
                  <c:v>E-2</c:v>
                </c:pt>
                <c:pt idx="44">
                  <c:v>E-1</c:v>
                </c:pt>
                <c:pt idx="45">
                  <c:v>Election Day</c:v>
                </c:pt>
              </c:strCache>
            </c:strRef>
          </c:cat>
          <c:val>
            <c:numRef>
              <c:f>CombinedTurnout!$W$4:$W$49</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0.37684806451612901</c:v>
                </c:pt>
                <c:pt idx="42">
                  <c:v>0.40105709677419354</c:v>
                </c:pt>
                <c:pt idx="43">
                  <c:v>0.42599419354838708</c:v>
                </c:pt>
                <c:pt idx="44">
                  <c:v>0.45405838709677421</c:v>
                </c:pt>
                <c:pt idx="45">
                  <c:v>#N/A</c:v>
                </c:pt>
              </c:numCache>
            </c:numRef>
          </c:val>
          <c:smooth val="0"/>
          <c:extLst>
            <c:ext xmlns:c16="http://schemas.microsoft.com/office/drawing/2014/chart" uri="{C3380CC4-5D6E-409C-BE32-E72D297353CC}">
              <c16:uniqueId val="{00000006-11D8-419D-AB18-0B4F60773F3E}"/>
            </c:ext>
          </c:extLst>
        </c:ser>
        <c:dLbls>
          <c:showLegendKey val="0"/>
          <c:showVal val="0"/>
          <c:showCatName val="0"/>
          <c:showSerName val="0"/>
          <c:showPercent val="0"/>
          <c:showBubbleSize val="0"/>
        </c:dLbls>
        <c:smooth val="0"/>
        <c:axId val="1782814287"/>
        <c:axId val="1782798927"/>
      </c:lineChart>
      <c:catAx>
        <c:axId val="17828142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Election Period</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82798927"/>
        <c:crosses val="autoZero"/>
        <c:auto val="1"/>
        <c:lblAlgn val="ctr"/>
        <c:lblOffset val="100"/>
        <c:noMultiLvlLbl val="0"/>
      </c:catAx>
      <c:valAx>
        <c:axId val="17827989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Cumulative Propotion of Turnout to Registered</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782814287"/>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352425</xdr:colOff>
      <xdr:row>0</xdr:row>
      <xdr:rowOff>66675</xdr:rowOff>
    </xdr:from>
    <xdr:to>
      <xdr:col>22</xdr:col>
      <xdr:colOff>219075</xdr:colOff>
      <xdr:row>35</xdr:row>
      <xdr:rowOff>38100</xdr:rowOff>
    </xdr:to>
    <xdr:graphicFrame macro="">
      <xdr:nvGraphicFramePr>
        <xdr:cNvPr id="2" name="Chart 1">
          <a:extLst>
            <a:ext uri="{FF2B5EF4-FFF2-40B4-BE49-F238E27FC236}">
              <a16:creationId xmlns:a16="http://schemas.microsoft.com/office/drawing/2014/main" id="{94AAD4F5-FDA2-4809-832E-9C298FE0B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0</xdr:row>
      <xdr:rowOff>66675</xdr:rowOff>
    </xdr:from>
    <xdr:to>
      <xdr:col>22</xdr:col>
      <xdr:colOff>219075</xdr:colOff>
      <xdr:row>35</xdr:row>
      <xdr:rowOff>38100</xdr:rowOff>
    </xdr:to>
    <xdr:graphicFrame macro="">
      <xdr:nvGraphicFramePr>
        <xdr:cNvPr id="2" name="Chart 1">
          <a:extLst>
            <a:ext uri="{FF2B5EF4-FFF2-40B4-BE49-F238E27FC236}">
              <a16:creationId xmlns:a16="http://schemas.microsoft.com/office/drawing/2014/main" id="{11F1E070-4A6C-FB3E-8D82-3ED1CCF4B4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352425</xdr:colOff>
      <xdr:row>0</xdr:row>
      <xdr:rowOff>66675</xdr:rowOff>
    </xdr:from>
    <xdr:to>
      <xdr:col>22</xdr:col>
      <xdr:colOff>219075</xdr:colOff>
      <xdr:row>35</xdr:row>
      <xdr:rowOff>38100</xdr:rowOff>
    </xdr:to>
    <xdr:graphicFrame macro="">
      <xdr:nvGraphicFramePr>
        <xdr:cNvPr id="2" name="Chart 1">
          <a:extLst>
            <a:ext uri="{FF2B5EF4-FFF2-40B4-BE49-F238E27FC236}">
              <a16:creationId xmlns:a16="http://schemas.microsoft.com/office/drawing/2014/main" id="{574B63B1-472F-48DE-AE08-9B5539C5B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53FB4-FED3-4072-BFB7-065FBAFF038D}">
  <dimension ref="A1:L25"/>
  <sheetViews>
    <sheetView tabSelected="1" zoomScale="70" zoomScaleNormal="70" workbookViewId="0">
      <selection activeCell="B21" sqref="B21"/>
    </sheetView>
  </sheetViews>
  <sheetFormatPr baseColWidth="10" defaultColWidth="8.83203125" defaultRowHeight="15" x14ac:dyDescent="0.2"/>
  <cols>
    <col min="1" max="1" width="30.83203125" customWidth="1"/>
    <col min="2" max="2" width="108.1640625" customWidth="1"/>
    <col min="3" max="3" width="83.1640625" customWidth="1"/>
    <col min="5" max="5" width="10.6640625" bestFit="1" customWidth="1"/>
  </cols>
  <sheetData>
    <row r="1" spans="1:12" ht="19" x14ac:dyDescent="0.25">
      <c r="A1" s="30" t="s">
        <v>103</v>
      </c>
    </row>
    <row r="2" spans="1:12" ht="104" customHeight="1" x14ac:dyDescent="0.2">
      <c r="A2" s="31" t="e" vm="1">
        <v>#VALUE!</v>
      </c>
      <c r="B2" s="31"/>
      <c r="C2" s="31"/>
    </row>
    <row r="3" spans="1:12" s="18" customFormat="1" ht="19" x14ac:dyDescent="0.25">
      <c r="A3" s="17" t="s">
        <v>68</v>
      </c>
      <c r="B3" s="17" t="s">
        <v>83</v>
      </c>
      <c r="C3" s="17" t="s">
        <v>84</v>
      </c>
    </row>
    <row r="4" spans="1:12" ht="79.25" customHeight="1" x14ac:dyDescent="0.25">
      <c r="A4" s="19" t="s">
        <v>69</v>
      </c>
      <c r="B4" s="11" t="s">
        <v>77</v>
      </c>
      <c r="C4" s="11" t="s">
        <v>85</v>
      </c>
      <c r="E4" s="17"/>
    </row>
    <row r="5" spans="1:12" ht="109.25" customHeight="1" x14ac:dyDescent="0.2">
      <c r="A5" s="19" t="s">
        <v>70</v>
      </c>
      <c r="B5" s="11" t="s">
        <v>78</v>
      </c>
      <c r="C5" s="11" t="s">
        <v>86</v>
      </c>
    </row>
    <row r="6" spans="1:12" ht="102.5" customHeight="1" x14ac:dyDescent="0.2">
      <c r="A6" s="19" t="s">
        <v>71</v>
      </c>
      <c r="B6" s="11" t="s">
        <v>79</v>
      </c>
      <c r="C6" s="11" t="s">
        <v>87</v>
      </c>
    </row>
    <row r="7" spans="1:12" ht="44" customHeight="1" x14ac:dyDescent="0.2">
      <c r="A7" s="19" t="s">
        <v>72</v>
      </c>
      <c r="B7" s="11" t="s">
        <v>80</v>
      </c>
      <c r="C7" s="11" t="s">
        <v>88</v>
      </c>
    </row>
    <row r="8" spans="1:12" ht="39.5" customHeight="1" x14ac:dyDescent="0.2">
      <c r="A8" s="19" t="s">
        <v>73</v>
      </c>
      <c r="B8" s="11" t="s">
        <v>81</v>
      </c>
      <c r="C8" s="11" t="s">
        <v>89</v>
      </c>
      <c r="F8" s="33"/>
      <c r="G8" s="33"/>
      <c r="H8" s="33"/>
      <c r="I8" s="33"/>
      <c r="J8" s="33"/>
      <c r="K8" s="33"/>
      <c r="L8" s="33"/>
    </row>
    <row r="9" spans="1:12" ht="39.5" customHeight="1" x14ac:dyDescent="0.2">
      <c r="A9" s="19" t="s">
        <v>74</v>
      </c>
      <c r="B9" s="11" t="s">
        <v>82</v>
      </c>
      <c r="C9" s="11" t="s">
        <v>90</v>
      </c>
    </row>
    <row r="10" spans="1:12" x14ac:dyDescent="0.2">
      <c r="B10" s="11"/>
    </row>
    <row r="11" spans="1:12" ht="19" x14ac:dyDescent="0.25">
      <c r="A11" s="17" t="s">
        <v>75</v>
      </c>
      <c r="B11" s="11"/>
    </row>
    <row r="12" spans="1:12" ht="32" x14ac:dyDescent="0.2">
      <c r="A12" s="15"/>
      <c r="B12" s="11" t="s">
        <v>91</v>
      </c>
    </row>
    <row r="13" spans="1:12" ht="16" x14ac:dyDescent="0.2">
      <c r="A13" s="16"/>
      <c r="B13" s="11" t="s">
        <v>76</v>
      </c>
    </row>
    <row r="15" spans="1:12" ht="19" x14ac:dyDescent="0.25">
      <c r="A15" s="17" t="s">
        <v>96</v>
      </c>
    </row>
    <row r="16" spans="1:12" ht="32" customHeight="1" x14ac:dyDescent="0.2">
      <c r="A16" s="20" t="s">
        <v>97</v>
      </c>
      <c r="B16" s="11" t="s">
        <v>98</v>
      </c>
    </row>
    <row r="17" spans="1:2" ht="33" customHeight="1" x14ac:dyDescent="0.2">
      <c r="A17" s="20" t="s">
        <v>93</v>
      </c>
      <c r="B17" s="11" t="s">
        <v>99</v>
      </c>
    </row>
    <row r="18" spans="1:2" ht="35" customHeight="1" x14ac:dyDescent="0.2">
      <c r="A18" s="20" t="s">
        <v>94</v>
      </c>
      <c r="B18" s="11" t="s">
        <v>100</v>
      </c>
    </row>
    <row r="19" spans="1:2" ht="36" customHeight="1" x14ac:dyDescent="0.2">
      <c r="A19" s="20" t="s">
        <v>95</v>
      </c>
      <c r="B19" s="11" t="s">
        <v>101</v>
      </c>
    </row>
    <row r="25" spans="1:2" x14ac:dyDescent="0.2">
      <c r="B25" s="32" t="s">
        <v>92</v>
      </c>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97C55-285F-49FA-99A8-FCEF9D03E600}">
  <dimension ref="A1:AG50"/>
  <sheetViews>
    <sheetView topLeftCell="A16" zoomScaleNormal="100" workbookViewId="0">
      <pane xSplit="1" topLeftCell="B1" activePane="topRight" state="frozen"/>
      <selection pane="topRight" activeCell="B27" sqref="B27"/>
    </sheetView>
  </sheetViews>
  <sheetFormatPr baseColWidth="10" defaultColWidth="8.83203125" defaultRowHeight="15" x14ac:dyDescent="0.2"/>
  <cols>
    <col min="1" max="1" width="12.33203125" bestFit="1" customWidth="1"/>
    <col min="2" max="2" width="18.5" bestFit="1" customWidth="1"/>
    <col min="3" max="3" width="20.83203125" bestFit="1" customWidth="1"/>
    <col min="4" max="4" width="21.33203125" style="3" bestFit="1" customWidth="1"/>
    <col min="5" max="5" width="18.5" style="2" bestFit="1" customWidth="1"/>
    <col min="6" max="6" width="20.83203125" bestFit="1" customWidth="1"/>
    <col min="7" max="7" width="21.33203125" style="3" bestFit="1" customWidth="1"/>
    <col min="8" max="8" width="18.5" style="2" bestFit="1" customWidth="1"/>
    <col min="9" max="9" width="20.83203125" bestFit="1" customWidth="1"/>
    <col min="10" max="10" width="21.33203125" style="3" bestFit="1" customWidth="1"/>
    <col min="11" max="11" width="18.5" style="2" bestFit="1" customWidth="1"/>
    <col min="12" max="12" width="20.83203125" bestFit="1" customWidth="1"/>
    <col min="13" max="13" width="21.33203125" style="3" bestFit="1" customWidth="1"/>
    <col min="14" max="14" width="18.5" style="2" bestFit="1" customWidth="1"/>
    <col min="15" max="15" width="20.83203125" bestFit="1" customWidth="1"/>
    <col min="16" max="16" width="21.33203125" style="3" bestFit="1" customWidth="1"/>
    <col min="17" max="17" width="20.83203125" hidden="1" customWidth="1"/>
    <col min="18" max="18" width="15.1640625" hidden="1" customWidth="1"/>
    <col min="19" max="19" width="21.33203125" hidden="1" customWidth="1"/>
    <col min="20" max="20" width="12.33203125" hidden="1" customWidth="1"/>
    <col min="21" max="21" width="19" bestFit="1" customWidth="1"/>
    <col min="22" max="23" width="13.33203125" hidden="1" customWidth="1"/>
    <col min="24" max="24" width="9.1640625" customWidth="1"/>
    <col min="25" max="25" width="12.83203125" customWidth="1"/>
    <col min="26" max="26" width="11.6640625" customWidth="1"/>
    <col min="27" max="27" width="12.33203125" customWidth="1"/>
    <col min="28" max="28" width="13.33203125" customWidth="1"/>
    <col min="29" max="29" width="9.1640625" customWidth="1"/>
    <col min="30" max="30" width="14.5" customWidth="1"/>
    <col min="31" max="31" width="11.6640625" customWidth="1"/>
    <col min="32" max="32" width="12.33203125" customWidth="1"/>
    <col min="33" max="33" width="13.33203125" customWidth="1"/>
  </cols>
  <sheetData>
    <row r="1" spans="1:33" ht="22" x14ac:dyDescent="0.3">
      <c r="B1" s="25" t="s">
        <v>34</v>
      </c>
      <c r="C1" s="25"/>
      <c r="D1" s="26"/>
      <c r="E1" s="27" t="s">
        <v>35</v>
      </c>
      <c r="F1" s="25"/>
      <c r="G1" s="26"/>
      <c r="H1" s="27" t="s">
        <v>36</v>
      </c>
      <c r="I1" s="25"/>
      <c r="J1" s="26"/>
      <c r="K1" s="27" t="s">
        <v>37</v>
      </c>
      <c r="L1" s="25"/>
      <c r="M1" s="26"/>
      <c r="N1" s="27" t="s">
        <v>33</v>
      </c>
      <c r="O1" s="25"/>
      <c r="P1" s="26"/>
      <c r="Q1" s="4"/>
    </row>
    <row r="2" spans="1:33" ht="16" x14ac:dyDescent="0.2">
      <c r="B2" s="29" t="s">
        <v>44</v>
      </c>
      <c r="C2" s="29"/>
      <c r="D2" s="12">
        <v>2128088</v>
      </c>
      <c r="E2" s="28" t="s">
        <v>44</v>
      </c>
      <c r="F2" s="29"/>
      <c r="G2" s="12">
        <v>2176032</v>
      </c>
      <c r="H2" s="28" t="s">
        <v>44</v>
      </c>
      <c r="I2" s="29"/>
      <c r="J2" s="12">
        <v>2767933</v>
      </c>
      <c r="K2" s="28" t="s">
        <v>44</v>
      </c>
      <c r="L2" s="29"/>
      <c r="M2" s="12">
        <v>2988458</v>
      </c>
      <c r="N2" s="28" t="s">
        <v>44</v>
      </c>
      <c r="O2" s="29"/>
      <c r="P2" s="12">
        <v>3100000</v>
      </c>
    </row>
    <row r="3" spans="1:33" s="9" customFormat="1" ht="34" x14ac:dyDescent="0.2">
      <c r="A3" s="6" t="s">
        <v>1</v>
      </c>
      <c r="B3" s="6" t="s">
        <v>45</v>
      </c>
      <c r="C3" s="6" t="s">
        <v>32</v>
      </c>
      <c r="D3" s="7" t="s">
        <v>66</v>
      </c>
      <c r="E3" s="6" t="s">
        <v>45</v>
      </c>
      <c r="F3" s="6" t="s">
        <v>32</v>
      </c>
      <c r="G3" s="7" t="s">
        <v>66</v>
      </c>
      <c r="H3" s="6" t="s">
        <v>45</v>
      </c>
      <c r="I3" s="6" t="s">
        <v>32</v>
      </c>
      <c r="J3" s="7" t="s">
        <v>66</v>
      </c>
      <c r="K3" s="6" t="s">
        <v>45</v>
      </c>
      <c r="L3" s="6" t="s">
        <v>32</v>
      </c>
      <c r="M3" s="7" t="s">
        <v>66</v>
      </c>
      <c r="N3" s="6" t="s">
        <v>45</v>
      </c>
      <c r="O3" s="6" t="s">
        <v>32</v>
      </c>
      <c r="P3" s="7" t="s">
        <v>66</v>
      </c>
      <c r="Q3" s="6"/>
      <c r="R3" s="6" t="s">
        <v>40</v>
      </c>
      <c r="S3" s="6" t="s">
        <v>41</v>
      </c>
      <c r="T3" s="6" t="s">
        <v>67</v>
      </c>
      <c r="U3" s="6" t="s">
        <v>39</v>
      </c>
      <c r="V3" s="6" t="s">
        <v>42</v>
      </c>
      <c r="W3" s="6" t="s">
        <v>43</v>
      </c>
      <c r="Y3" s="10"/>
      <c r="Z3" s="10"/>
      <c r="AA3" s="10"/>
      <c r="AB3" s="10"/>
      <c r="AD3" s="10"/>
      <c r="AE3" s="10"/>
      <c r="AF3" s="10"/>
      <c r="AG3" s="10"/>
    </row>
    <row r="4" spans="1:33" ht="16" x14ac:dyDescent="0.2">
      <c r="A4" s="1" t="s">
        <v>59</v>
      </c>
      <c r="B4" s="12">
        <v>0</v>
      </c>
      <c r="C4">
        <f>$D$2-SUM($B4:B$4)</f>
        <v>2128088</v>
      </c>
      <c r="D4" s="3">
        <f>IFERROR(SUM($B$4:B4)/$D$2,"")</f>
        <v>0</v>
      </c>
      <c r="E4" s="13">
        <v>0</v>
      </c>
      <c r="F4">
        <f>$G$2-SUM($E4:E$4)</f>
        <v>2176032</v>
      </c>
      <c r="G4" s="3">
        <f>IFERROR(SUM($E$4:E4)/$G$2,"")</f>
        <v>0</v>
      </c>
      <c r="H4" s="13">
        <v>0</v>
      </c>
      <c r="I4">
        <f>$J$2-SUM($H4:H$4)</f>
        <v>2767933</v>
      </c>
      <c r="J4" s="3">
        <f>IFERROR(SUM($H$4:H4)/$J$2,"")</f>
        <v>0</v>
      </c>
      <c r="K4" s="13">
        <v>0</v>
      </c>
      <c r="L4">
        <f>$M$2-SUM($K4:K$4)</f>
        <v>2988458</v>
      </c>
      <c r="M4" s="3">
        <f>IFERROR(SUM($K$4:K4)/$M$2,"")</f>
        <v>0</v>
      </c>
      <c r="N4" s="13">
        <v>0</v>
      </c>
      <c r="O4">
        <f>$P$2-SUM($N4:N$4)</f>
        <v>3100000</v>
      </c>
      <c r="P4" s="3">
        <f>IFERROR(SUM($N$4:N4)/$P$2,"")</f>
        <v>0</v>
      </c>
      <c r="Q4" s="5"/>
      <c r="R4">
        <f t="shared" ref="R4:R18" si="0">IFERROR(AVERAGE(D4,G4,J4,M4),"")</f>
        <v>0</v>
      </c>
      <c r="S4">
        <f t="shared" ref="S4:S18" si="1">IFERROR(_xlfn.STDEV.S(D4,G4,J4,M4),"")</f>
        <v>0</v>
      </c>
      <c r="T4" t="str">
        <f>IFERROR((P4-R4)/(S4*SQRT(1+1/4)),"")</f>
        <v/>
      </c>
      <c r="U4" t="str">
        <f t="shared" ref="U4:U45" si="2">IF(ISBLANK(N4),"",(IF(T4="","",IF(ABS(T4)&gt;=3,"ANOMALY",IF(ABS(T4)&gt;=2,"WARNING","OK")))&amp;" "&amp;IF(T4="","",IF(ABS(T4)&lt;2,"",IF(T4/ABS(T4)=-1,"LOW","HIGH")))))</f>
        <v xml:space="preserve"> </v>
      </c>
      <c r="V4" t="e">
        <f>IF(LEFT(U4,3)="WAR",P4,NA())</f>
        <v>#N/A</v>
      </c>
      <c r="W4" t="e">
        <f>IF(LEFT(U4,3)="ANO",P4,NA())</f>
        <v>#N/A</v>
      </c>
    </row>
    <row r="5" spans="1:33" ht="16" x14ac:dyDescent="0.2">
      <c r="A5" s="1" t="s">
        <v>60</v>
      </c>
      <c r="B5" s="12">
        <v>0</v>
      </c>
      <c r="C5">
        <f>$D$2-SUM($B$4:B5)</f>
        <v>2128088</v>
      </c>
      <c r="D5" s="3">
        <f>IFERROR(SUM($B$4:B5)/$D$2,"")</f>
        <v>0</v>
      </c>
      <c r="E5" s="13">
        <v>0</v>
      </c>
      <c r="F5">
        <f>$G$2-SUM($E$4:E5)</f>
        <v>2176032</v>
      </c>
      <c r="G5" s="3">
        <f>IFERROR(SUM($E$4:E5)/$G$2,"")</f>
        <v>0</v>
      </c>
      <c r="H5" s="13">
        <v>0</v>
      </c>
      <c r="I5">
        <f>$J$2-SUM($H$4:H5)</f>
        <v>2767933</v>
      </c>
      <c r="J5" s="3">
        <f>IFERROR(SUM($H$4:H5)/$J$2,"")</f>
        <v>0</v>
      </c>
      <c r="K5" s="13">
        <v>0</v>
      </c>
      <c r="L5">
        <f>$M$2-SUM($K$4:K5)</f>
        <v>2988458</v>
      </c>
      <c r="M5" s="3">
        <f>IFERROR(SUM($K$4:K5)/$M$2,"")</f>
        <v>0</v>
      </c>
      <c r="N5" s="13">
        <v>0</v>
      </c>
      <c r="O5">
        <f>$P$2-SUM($N$4:N5)</f>
        <v>3100000</v>
      </c>
      <c r="P5" s="3">
        <f>IFERROR(SUM($N$4:N5)/$P$2,"")</f>
        <v>0</v>
      </c>
      <c r="Q5" s="5"/>
      <c r="R5">
        <f t="shared" si="0"/>
        <v>0</v>
      </c>
      <c r="S5">
        <f t="shared" si="1"/>
        <v>0</v>
      </c>
      <c r="T5" t="str">
        <f t="shared" ref="T5:T49" si="3">IFERROR((P5-R5)/(S5*SQRT(1+1/4)),"")</f>
        <v/>
      </c>
      <c r="U5" t="str">
        <f t="shared" si="2"/>
        <v xml:space="preserve"> </v>
      </c>
      <c r="V5" t="e">
        <f t="shared" ref="V5:V49" si="4">IF(LEFT(U5,3)="WAR",P5,NA())</f>
        <v>#N/A</v>
      </c>
      <c r="W5" t="e">
        <f t="shared" ref="W5:W49" si="5">IF(LEFT(U5,3)="ANO",P5,NA())</f>
        <v>#N/A</v>
      </c>
    </row>
    <row r="6" spans="1:33" ht="16" x14ac:dyDescent="0.2">
      <c r="A6" s="1" t="s">
        <v>46</v>
      </c>
      <c r="B6" s="12">
        <v>0</v>
      </c>
      <c r="C6">
        <f>$D$2-SUM($B$4:B6)</f>
        <v>2128088</v>
      </c>
      <c r="D6" s="3">
        <f>IFERROR(SUM($B$4:B6)/$D$2,"")</f>
        <v>0</v>
      </c>
      <c r="E6" s="13">
        <v>0</v>
      </c>
      <c r="F6">
        <f>$G$2-SUM($E$4:E6)</f>
        <v>2176032</v>
      </c>
      <c r="G6" s="3">
        <f>IFERROR(SUM($E$4:E6)/$G$2,"")</f>
        <v>0</v>
      </c>
      <c r="H6" s="13">
        <v>0</v>
      </c>
      <c r="I6">
        <f>$J$2-SUM($H$4:H6)</f>
        <v>2767933</v>
      </c>
      <c r="J6" s="3">
        <f>IFERROR(SUM($H$4:H6)/$J$2,"")</f>
        <v>0</v>
      </c>
      <c r="K6" s="13">
        <v>0</v>
      </c>
      <c r="L6">
        <f>$M$2-SUM($K$4:K6)</f>
        <v>2988458</v>
      </c>
      <c r="M6" s="3">
        <f>IFERROR(SUM($K$4:K6)/$M$2,"")</f>
        <v>0</v>
      </c>
      <c r="N6" s="13">
        <v>0</v>
      </c>
      <c r="O6">
        <f>$P$2-SUM($N$4:N6)</f>
        <v>3100000</v>
      </c>
      <c r="P6" s="3">
        <f>IFERROR(SUM($N$4:N6)/$P$2,"")</f>
        <v>0</v>
      </c>
      <c r="Q6" s="5"/>
      <c r="R6">
        <f t="shared" si="0"/>
        <v>0</v>
      </c>
      <c r="S6">
        <f t="shared" si="1"/>
        <v>0</v>
      </c>
      <c r="T6" t="str">
        <f t="shared" si="3"/>
        <v/>
      </c>
      <c r="U6" t="str">
        <f t="shared" si="2"/>
        <v xml:space="preserve"> </v>
      </c>
      <c r="V6" t="e">
        <f t="shared" si="4"/>
        <v>#N/A</v>
      </c>
      <c r="W6" t="e">
        <f t="shared" si="5"/>
        <v>#N/A</v>
      </c>
    </row>
    <row r="7" spans="1:33" ht="16" x14ac:dyDescent="0.2">
      <c r="A7" s="1" t="s">
        <v>47</v>
      </c>
      <c r="B7" s="12">
        <v>0</v>
      </c>
      <c r="C7">
        <f>$D$2-SUM($B$4:B7)</f>
        <v>2128088</v>
      </c>
      <c r="D7" s="3">
        <f>IFERROR(SUM($B$4:B7)/$D$2,"")</f>
        <v>0</v>
      </c>
      <c r="E7" s="13">
        <v>0</v>
      </c>
      <c r="F7">
        <f>$G$2-SUM($E$4:E7)</f>
        <v>2176032</v>
      </c>
      <c r="G7" s="3">
        <f>IFERROR(SUM($E$4:E7)/$G$2,"")</f>
        <v>0</v>
      </c>
      <c r="H7" s="13">
        <v>0</v>
      </c>
      <c r="I7">
        <f>$J$2-SUM($H$4:H7)</f>
        <v>2767933</v>
      </c>
      <c r="J7" s="3">
        <f>IFERROR(SUM($H$4:H7)/$J$2,"")</f>
        <v>0</v>
      </c>
      <c r="K7" s="13">
        <v>0</v>
      </c>
      <c r="L7">
        <f>$M$2-SUM($K$4:K7)</f>
        <v>2988458</v>
      </c>
      <c r="M7" s="3">
        <f>IFERROR(SUM($K$4:K7)/$M$2,"")</f>
        <v>0</v>
      </c>
      <c r="N7" s="13">
        <v>0</v>
      </c>
      <c r="O7">
        <f>$P$2-SUM($N$4:N7)</f>
        <v>3100000</v>
      </c>
      <c r="P7" s="3">
        <f>IFERROR(SUM($N$4:N7)/$P$2,"")</f>
        <v>0</v>
      </c>
      <c r="Q7" s="5"/>
      <c r="R7">
        <f t="shared" si="0"/>
        <v>0</v>
      </c>
      <c r="S7">
        <f t="shared" si="1"/>
        <v>0</v>
      </c>
      <c r="T7" t="str">
        <f t="shared" si="3"/>
        <v/>
      </c>
      <c r="U7" t="str">
        <f t="shared" si="2"/>
        <v xml:space="preserve"> </v>
      </c>
      <c r="V7" t="e">
        <f t="shared" si="4"/>
        <v>#N/A</v>
      </c>
      <c r="W7" t="e">
        <f t="shared" si="5"/>
        <v>#N/A</v>
      </c>
    </row>
    <row r="8" spans="1:33" ht="16" x14ac:dyDescent="0.2">
      <c r="A8" s="1" t="s">
        <v>48</v>
      </c>
      <c r="B8" s="12">
        <v>0</v>
      </c>
      <c r="C8">
        <f>$D$2-SUM($B$4:B8)</f>
        <v>2128088</v>
      </c>
      <c r="D8" s="3">
        <f>IFERROR(SUM($B$4:B8)/$D$2,"")</f>
        <v>0</v>
      </c>
      <c r="E8" s="13">
        <v>0</v>
      </c>
      <c r="F8">
        <f>$G$2-SUM($E$4:E8)</f>
        <v>2176032</v>
      </c>
      <c r="G8" s="3">
        <f>IFERROR(SUM($E$4:E8)/$G$2,"")</f>
        <v>0</v>
      </c>
      <c r="H8" s="13">
        <v>0</v>
      </c>
      <c r="I8">
        <f>$J$2-SUM($H$4:H8)</f>
        <v>2767933</v>
      </c>
      <c r="J8" s="3">
        <f>IFERROR(SUM($H$4:H8)/$J$2,"")</f>
        <v>0</v>
      </c>
      <c r="K8" s="13">
        <v>0</v>
      </c>
      <c r="L8">
        <f>$M$2-SUM($K$4:K8)</f>
        <v>2988458</v>
      </c>
      <c r="M8" s="3">
        <f>IFERROR(SUM($K$4:K8)/$M$2,"")</f>
        <v>0</v>
      </c>
      <c r="N8" s="13">
        <v>0</v>
      </c>
      <c r="O8">
        <f>$P$2-SUM($N$4:N8)</f>
        <v>3100000</v>
      </c>
      <c r="P8" s="3">
        <f>IFERROR(SUM($N$4:N8)/$P$2,"")</f>
        <v>0</v>
      </c>
      <c r="Q8" s="5"/>
      <c r="R8">
        <f t="shared" si="0"/>
        <v>0</v>
      </c>
      <c r="S8">
        <f t="shared" si="1"/>
        <v>0</v>
      </c>
      <c r="T8" t="str">
        <f t="shared" si="3"/>
        <v/>
      </c>
      <c r="U8" t="str">
        <f t="shared" si="2"/>
        <v xml:space="preserve"> </v>
      </c>
      <c r="V8" t="e">
        <f t="shared" si="4"/>
        <v>#N/A</v>
      </c>
      <c r="W8" t="e">
        <f t="shared" si="5"/>
        <v>#N/A</v>
      </c>
    </row>
    <row r="9" spans="1:33" ht="16" x14ac:dyDescent="0.2">
      <c r="A9" s="1" t="s">
        <v>49</v>
      </c>
      <c r="B9" s="12">
        <v>0</v>
      </c>
      <c r="C9">
        <f>$D$2-SUM($B$4:B9)</f>
        <v>2128088</v>
      </c>
      <c r="D9" s="3">
        <f>IFERROR(SUM($B$4:B9)/$D$2,"")</f>
        <v>0</v>
      </c>
      <c r="E9" s="13">
        <v>0</v>
      </c>
      <c r="F9">
        <f>$G$2-SUM($E$4:E9)</f>
        <v>2176032</v>
      </c>
      <c r="G9" s="3">
        <f>IFERROR(SUM($E$4:E9)/$G$2,"")</f>
        <v>0</v>
      </c>
      <c r="H9" s="13">
        <v>0</v>
      </c>
      <c r="I9">
        <f>$J$2-SUM($H$4:H9)</f>
        <v>2767933</v>
      </c>
      <c r="J9" s="3">
        <f>IFERROR(SUM($H$4:H9)/$J$2,"")</f>
        <v>0</v>
      </c>
      <c r="K9" s="13">
        <v>0</v>
      </c>
      <c r="L9">
        <f>$M$2-SUM($K$4:K9)</f>
        <v>2988458</v>
      </c>
      <c r="M9" s="3">
        <f>IFERROR(SUM($K$4:K9)/$M$2,"")</f>
        <v>0</v>
      </c>
      <c r="N9" s="13">
        <v>0</v>
      </c>
      <c r="O9">
        <f>$P$2-SUM($N$4:N9)</f>
        <v>3100000</v>
      </c>
      <c r="P9" s="3">
        <f>IFERROR(SUM($N$4:N9)/$P$2,"")</f>
        <v>0</v>
      </c>
      <c r="Q9" s="5"/>
      <c r="R9">
        <f t="shared" si="0"/>
        <v>0</v>
      </c>
      <c r="S9">
        <f t="shared" si="1"/>
        <v>0</v>
      </c>
      <c r="T9" t="str">
        <f t="shared" si="3"/>
        <v/>
      </c>
      <c r="U9" t="str">
        <f t="shared" si="2"/>
        <v xml:space="preserve"> </v>
      </c>
      <c r="V9" t="e">
        <f t="shared" si="4"/>
        <v>#N/A</v>
      </c>
      <c r="W9" t="e">
        <f t="shared" si="5"/>
        <v>#N/A</v>
      </c>
    </row>
    <row r="10" spans="1:33" ht="16" x14ac:dyDescent="0.2">
      <c r="A10" s="1" t="s">
        <v>50</v>
      </c>
      <c r="B10" s="12">
        <v>0</v>
      </c>
      <c r="C10">
        <f>$D$2-SUM($B$4:B10)</f>
        <v>2128088</v>
      </c>
      <c r="D10" s="3">
        <f>IFERROR(SUM($B$4:B10)/$D$2,"")</f>
        <v>0</v>
      </c>
      <c r="E10" s="13">
        <v>0</v>
      </c>
      <c r="F10">
        <f>$G$2-SUM($E$4:E10)</f>
        <v>2176032</v>
      </c>
      <c r="G10" s="3">
        <f>IFERROR(SUM($E$4:E10)/$G$2,"")</f>
        <v>0</v>
      </c>
      <c r="H10" s="13">
        <v>0</v>
      </c>
      <c r="I10">
        <f>$J$2-SUM($H$4:H10)</f>
        <v>2767933</v>
      </c>
      <c r="J10" s="3">
        <f>IFERROR(SUM($H$4:H10)/$J$2,"")</f>
        <v>0</v>
      </c>
      <c r="K10" s="13">
        <v>0</v>
      </c>
      <c r="L10">
        <f>$M$2-SUM($K$4:K10)</f>
        <v>2988458</v>
      </c>
      <c r="M10" s="3">
        <f>IFERROR(SUM($K$4:K10)/$M$2,"")</f>
        <v>0</v>
      </c>
      <c r="N10" s="13">
        <v>0</v>
      </c>
      <c r="O10">
        <f>$P$2-SUM($N$4:N10)</f>
        <v>3100000</v>
      </c>
      <c r="P10" s="3">
        <f>IFERROR(SUM($N$4:N10)/$P$2,"")</f>
        <v>0</v>
      </c>
      <c r="Q10" s="5"/>
      <c r="R10">
        <f t="shared" si="0"/>
        <v>0</v>
      </c>
      <c r="S10">
        <f t="shared" si="1"/>
        <v>0</v>
      </c>
      <c r="T10" t="str">
        <f t="shared" si="3"/>
        <v/>
      </c>
      <c r="U10" t="str">
        <f t="shared" si="2"/>
        <v xml:space="preserve"> </v>
      </c>
      <c r="V10" t="e">
        <f t="shared" si="4"/>
        <v>#N/A</v>
      </c>
      <c r="W10" t="e">
        <f t="shared" si="5"/>
        <v>#N/A</v>
      </c>
    </row>
    <row r="11" spans="1:33" ht="16" x14ac:dyDescent="0.2">
      <c r="A11" s="1" t="s">
        <v>51</v>
      </c>
      <c r="B11" s="12">
        <v>0</v>
      </c>
      <c r="C11">
        <f>$D$2-SUM($B$4:B11)</f>
        <v>2128088</v>
      </c>
      <c r="D11" s="3">
        <f>IFERROR(SUM($B$4:B11)/$D$2,"")</f>
        <v>0</v>
      </c>
      <c r="E11" s="13">
        <v>0</v>
      </c>
      <c r="F11">
        <f>$G$2-SUM($E$4:E11)</f>
        <v>2176032</v>
      </c>
      <c r="G11" s="3">
        <f>IFERROR(SUM($E$4:E11)/$G$2,"")</f>
        <v>0</v>
      </c>
      <c r="H11" s="13">
        <v>0</v>
      </c>
      <c r="I11">
        <f>$J$2-SUM($H$4:H11)</f>
        <v>2767933</v>
      </c>
      <c r="J11" s="3">
        <f>IFERROR(SUM($H$4:H11)/$J$2,"")</f>
        <v>0</v>
      </c>
      <c r="K11" s="13">
        <v>0</v>
      </c>
      <c r="L11">
        <f>$M$2-SUM($K$4:K11)</f>
        <v>2988458</v>
      </c>
      <c r="M11" s="3">
        <f>IFERROR(SUM($K$4:K11)/$M$2,"")</f>
        <v>0</v>
      </c>
      <c r="N11" s="13">
        <v>0</v>
      </c>
      <c r="O11">
        <f>$P$2-SUM($N$4:N11)</f>
        <v>3100000</v>
      </c>
      <c r="P11" s="3">
        <f>IFERROR(SUM($N$4:N11)/$P$2,"")</f>
        <v>0</v>
      </c>
      <c r="Q11" s="5"/>
      <c r="R11">
        <f t="shared" si="0"/>
        <v>0</v>
      </c>
      <c r="S11">
        <f t="shared" si="1"/>
        <v>0</v>
      </c>
      <c r="T11" t="str">
        <f t="shared" si="3"/>
        <v/>
      </c>
      <c r="U11" t="str">
        <f t="shared" si="2"/>
        <v xml:space="preserve"> </v>
      </c>
      <c r="V11" t="e">
        <f t="shared" si="4"/>
        <v>#N/A</v>
      </c>
      <c r="W11" t="e">
        <f t="shared" si="5"/>
        <v>#N/A</v>
      </c>
    </row>
    <row r="12" spans="1:33" ht="16" x14ac:dyDescent="0.2">
      <c r="A12" s="1" t="s">
        <v>52</v>
      </c>
      <c r="B12" s="12">
        <v>0</v>
      </c>
      <c r="C12">
        <f>$D$2-SUM($B$4:B12)</f>
        <v>2128088</v>
      </c>
      <c r="D12" s="3">
        <f>IFERROR(SUM($B$4:B12)/$D$2,"")</f>
        <v>0</v>
      </c>
      <c r="E12" s="13">
        <v>0</v>
      </c>
      <c r="F12">
        <f>$G$2-SUM($E$4:E12)</f>
        <v>2176032</v>
      </c>
      <c r="G12" s="3">
        <f>IFERROR(SUM($E$4:E12)/$G$2,"")</f>
        <v>0</v>
      </c>
      <c r="H12" s="13">
        <v>0</v>
      </c>
      <c r="I12">
        <f>$J$2-SUM($H$4:H12)</f>
        <v>2767933</v>
      </c>
      <c r="J12" s="3">
        <f>IFERROR(SUM($H$4:H12)/$J$2,"")</f>
        <v>0</v>
      </c>
      <c r="K12" s="13">
        <v>0</v>
      </c>
      <c r="L12">
        <f>$M$2-SUM($K$4:K12)</f>
        <v>2988458</v>
      </c>
      <c r="M12" s="3">
        <f>IFERROR(SUM($K$4:K12)/$M$2,"")</f>
        <v>0</v>
      </c>
      <c r="N12" s="13">
        <v>0</v>
      </c>
      <c r="O12">
        <f>$P$2-SUM($N$4:N12)</f>
        <v>3100000</v>
      </c>
      <c r="P12" s="3">
        <f>IFERROR(SUM($N$4:N12)/$P$2,"")</f>
        <v>0</v>
      </c>
      <c r="Q12" s="5"/>
      <c r="R12">
        <f t="shared" si="0"/>
        <v>0</v>
      </c>
      <c r="S12">
        <f t="shared" si="1"/>
        <v>0</v>
      </c>
      <c r="T12" t="str">
        <f t="shared" si="3"/>
        <v/>
      </c>
      <c r="U12" t="str">
        <f t="shared" si="2"/>
        <v xml:space="preserve"> </v>
      </c>
      <c r="V12" t="e">
        <f t="shared" si="4"/>
        <v>#N/A</v>
      </c>
      <c r="W12" t="e">
        <f t="shared" si="5"/>
        <v>#N/A</v>
      </c>
    </row>
    <row r="13" spans="1:33" ht="16" x14ac:dyDescent="0.2">
      <c r="A13" s="1" t="s">
        <v>53</v>
      </c>
      <c r="B13" s="12">
        <v>0</v>
      </c>
      <c r="C13">
        <f>$D$2-SUM($B$4:B13)</f>
        <v>2128088</v>
      </c>
      <c r="D13" s="3">
        <f>IFERROR(SUM($B$4:B13)/$D$2,"")</f>
        <v>0</v>
      </c>
      <c r="E13" s="13">
        <v>0</v>
      </c>
      <c r="F13">
        <f>$G$2-SUM($E$4:E13)</f>
        <v>2176032</v>
      </c>
      <c r="G13" s="3">
        <f>IFERROR(SUM($E$4:E13)/$G$2,"")</f>
        <v>0</v>
      </c>
      <c r="H13" s="13">
        <v>0</v>
      </c>
      <c r="I13">
        <f>$J$2-SUM($H$4:H13)</f>
        <v>2767933</v>
      </c>
      <c r="J13" s="3">
        <f>IFERROR(SUM($H$4:H13)/$J$2,"")</f>
        <v>0</v>
      </c>
      <c r="K13" s="13">
        <v>0</v>
      </c>
      <c r="L13">
        <f>$M$2-SUM($K$4:K13)</f>
        <v>2988458</v>
      </c>
      <c r="M13" s="3">
        <f>IFERROR(SUM($K$4:K13)/$M$2,"")</f>
        <v>0</v>
      </c>
      <c r="N13" s="13">
        <v>0</v>
      </c>
      <c r="O13">
        <f>$P$2-SUM($N$4:N13)</f>
        <v>3100000</v>
      </c>
      <c r="P13" s="3">
        <f>IFERROR(SUM($N$4:N13)/$P$2,"")</f>
        <v>0</v>
      </c>
      <c r="Q13" s="5"/>
      <c r="R13">
        <f t="shared" si="0"/>
        <v>0</v>
      </c>
      <c r="S13">
        <f t="shared" si="1"/>
        <v>0</v>
      </c>
      <c r="T13" t="str">
        <f t="shared" si="3"/>
        <v/>
      </c>
      <c r="U13" t="str">
        <f t="shared" si="2"/>
        <v xml:space="preserve"> </v>
      </c>
      <c r="V13" t="e">
        <f t="shared" si="4"/>
        <v>#N/A</v>
      </c>
      <c r="W13" t="e">
        <f t="shared" si="5"/>
        <v>#N/A</v>
      </c>
    </row>
    <row r="14" spans="1:33" ht="16" x14ac:dyDescent="0.2">
      <c r="A14" s="1" t="s">
        <v>54</v>
      </c>
      <c r="B14" s="12">
        <v>0</v>
      </c>
      <c r="C14">
        <f>$D$2-SUM($B$4:B14)</f>
        <v>2128088</v>
      </c>
      <c r="D14" s="3">
        <f>IFERROR(SUM($B$4:B14)/$D$2,"")</f>
        <v>0</v>
      </c>
      <c r="E14" s="13">
        <v>0</v>
      </c>
      <c r="F14">
        <f>$G$2-SUM($E$4:E14)</f>
        <v>2176032</v>
      </c>
      <c r="G14" s="3">
        <f>IFERROR(SUM($E$4:E14)/$G$2,"")</f>
        <v>0</v>
      </c>
      <c r="H14" s="13">
        <v>0</v>
      </c>
      <c r="I14">
        <f>$J$2-SUM($H$4:H14)</f>
        <v>2767933</v>
      </c>
      <c r="J14" s="3">
        <f>IFERROR(SUM($H$4:H14)/$J$2,"")</f>
        <v>0</v>
      </c>
      <c r="K14" s="13">
        <v>0</v>
      </c>
      <c r="L14">
        <f>$M$2-SUM($K$4:K14)</f>
        <v>2988458</v>
      </c>
      <c r="M14" s="3">
        <f>IFERROR(SUM($K$4:K14)/$M$2,"")</f>
        <v>0</v>
      </c>
      <c r="N14" s="13">
        <v>0</v>
      </c>
      <c r="O14">
        <f>$P$2-SUM($N$4:N14)</f>
        <v>3100000</v>
      </c>
      <c r="P14" s="3">
        <f>IFERROR(SUM($N$4:N14)/$P$2,"")</f>
        <v>0</v>
      </c>
      <c r="Q14" s="5"/>
      <c r="R14">
        <f t="shared" si="0"/>
        <v>0</v>
      </c>
      <c r="S14">
        <f t="shared" si="1"/>
        <v>0</v>
      </c>
      <c r="T14" t="str">
        <f t="shared" si="3"/>
        <v/>
      </c>
      <c r="U14" t="str">
        <f t="shared" si="2"/>
        <v xml:space="preserve"> </v>
      </c>
      <c r="V14" t="e">
        <f t="shared" si="4"/>
        <v>#N/A</v>
      </c>
      <c r="W14" t="e">
        <f t="shared" si="5"/>
        <v>#N/A</v>
      </c>
    </row>
    <row r="15" spans="1:33" ht="16" x14ac:dyDescent="0.2">
      <c r="A15" s="1" t="s">
        <v>55</v>
      </c>
      <c r="B15" s="12">
        <v>0</v>
      </c>
      <c r="C15">
        <f>$D$2-SUM($B$4:B15)</f>
        <v>2128088</v>
      </c>
      <c r="D15" s="3">
        <f>IFERROR(SUM($B$4:B15)/$D$2,"")</f>
        <v>0</v>
      </c>
      <c r="E15" s="13">
        <v>0</v>
      </c>
      <c r="F15">
        <f>$G$2-SUM($E$4:E15)</f>
        <v>2176032</v>
      </c>
      <c r="G15" s="3">
        <f>IFERROR(SUM($E$4:E15)/$G$2,"")</f>
        <v>0</v>
      </c>
      <c r="H15" s="13">
        <v>0</v>
      </c>
      <c r="I15">
        <f>$J$2-SUM($H$4:H15)</f>
        <v>2767933</v>
      </c>
      <c r="J15" s="3">
        <f>IFERROR(SUM($H$4:H15)/$J$2,"")</f>
        <v>0</v>
      </c>
      <c r="K15" s="13">
        <v>0</v>
      </c>
      <c r="L15">
        <f>$M$2-SUM($K$4:K15)</f>
        <v>2988458</v>
      </c>
      <c r="M15" s="3">
        <f>IFERROR(SUM($K$4:K15)/$M$2,"")</f>
        <v>0</v>
      </c>
      <c r="N15" s="13">
        <v>0</v>
      </c>
      <c r="O15">
        <f>$P$2-SUM($N$4:N15)</f>
        <v>3100000</v>
      </c>
      <c r="P15" s="3">
        <f>IFERROR(SUM($N$4:N15)/$P$2,"")</f>
        <v>0</v>
      </c>
      <c r="Q15" s="5"/>
      <c r="R15">
        <f t="shared" si="0"/>
        <v>0</v>
      </c>
      <c r="S15">
        <f t="shared" si="1"/>
        <v>0</v>
      </c>
      <c r="T15" t="str">
        <f t="shared" si="3"/>
        <v/>
      </c>
      <c r="U15" t="str">
        <f t="shared" si="2"/>
        <v xml:space="preserve"> </v>
      </c>
      <c r="V15" t="e">
        <f t="shared" si="4"/>
        <v>#N/A</v>
      </c>
      <c r="W15" t="e">
        <f t="shared" si="5"/>
        <v>#N/A</v>
      </c>
    </row>
    <row r="16" spans="1:33" ht="16" x14ac:dyDescent="0.2">
      <c r="A16" s="1" t="s">
        <v>56</v>
      </c>
      <c r="B16" s="12">
        <v>0</v>
      </c>
      <c r="C16">
        <f>$D$2-SUM($B$4:B16)</f>
        <v>2128088</v>
      </c>
      <c r="D16" s="3">
        <f>IFERROR(SUM($B$4:B16)/$D$2,"")</f>
        <v>0</v>
      </c>
      <c r="E16" s="13">
        <v>0</v>
      </c>
      <c r="F16">
        <f>$G$2-SUM($E$4:E16)</f>
        <v>2176032</v>
      </c>
      <c r="G16" s="3">
        <f>IFERROR(SUM($E$4:E16)/$G$2,"")</f>
        <v>0</v>
      </c>
      <c r="H16" s="13">
        <v>0</v>
      </c>
      <c r="I16">
        <f>$J$2-SUM($H$4:H16)</f>
        <v>2767933</v>
      </c>
      <c r="J16" s="3">
        <f>IFERROR(SUM($H$4:H16)/$J$2,"")</f>
        <v>0</v>
      </c>
      <c r="K16" s="13">
        <v>0</v>
      </c>
      <c r="L16">
        <f>$M$2-SUM($K$4:K16)</f>
        <v>2988458</v>
      </c>
      <c r="M16" s="3">
        <f>IFERROR(SUM($K$4:K16)/$M$2,"")</f>
        <v>0</v>
      </c>
      <c r="N16" s="13">
        <v>0</v>
      </c>
      <c r="O16">
        <f>$P$2-SUM($N$4:N16)</f>
        <v>3100000</v>
      </c>
      <c r="P16" s="3">
        <f>IFERROR(SUM($N$4:N16)/$P$2,"")</f>
        <v>0</v>
      </c>
      <c r="Q16" s="5"/>
      <c r="R16">
        <f t="shared" si="0"/>
        <v>0</v>
      </c>
      <c r="S16">
        <f t="shared" si="1"/>
        <v>0</v>
      </c>
      <c r="T16" t="str">
        <f t="shared" si="3"/>
        <v/>
      </c>
      <c r="U16" t="str">
        <f t="shared" si="2"/>
        <v xml:space="preserve"> </v>
      </c>
      <c r="V16" t="e">
        <f t="shared" si="4"/>
        <v>#N/A</v>
      </c>
      <c r="W16" t="e">
        <f t="shared" si="5"/>
        <v>#N/A</v>
      </c>
    </row>
    <row r="17" spans="1:23" ht="16" x14ac:dyDescent="0.2">
      <c r="A17" s="1" t="s">
        <v>57</v>
      </c>
      <c r="B17" s="12">
        <v>0</v>
      </c>
      <c r="C17">
        <f>$D$2-SUM($B$4:B17)</f>
        <v>2128088</v>
      </c>
      <c r="D17" s="3">
        <f>IFERROR(SUM($B$4:B17)/$D$2,"")</f>
        <v>0</v>
      </c>
      <c r="E17" s="13">
        <v>0</v>
      </c>
      <c r="F17">
        <f>$G$2-SUM($E$4:E17)</f>
        <v>2176032</v>
      </c>
      <c r="G17" s="3">
        <f>IFERROR(SUM($E$4:E17)/$G$2,"")</f>
        <v>0</v>
      </c>
      <c r="H17" s="13">
        <v>0</v>
      </c>
      <c r="I17">
        <f>$J$2-SUM($H$4:H17)</f>
        <v>2767933</v>
      </c>
      <c r="J17" s="3">
        <f>IFERROR(SUM($H$4:H17)/$J$2,"")</f>
        <v>0</v>
      </c>
      <c r="K17" s="13">
        <v>0</v>
      </c>
      <c r="L17">
        <f>$M$2-SUM($K$4:K17)</f>
        <v>2988458</v>
      </c>
      <c r="M17" s="3">
        <f>IFERROR(SUM($K$4:K17)/$M$2,"")</f>
        <v>0</v>
      </c>
      <c r="N17" s="13">
        <v>0</v>
      </c>
      <c r="O17">
        <f>$P$2-SUM($N$4:N17)</f>
        <v>3100000</v>
      </c>
      <c r="P17" s="3">
        <f>IFERROR(SUM($N$4:N17)/$P$2,"")</f>
        <v>0</v>
      </c>
      <c r="Q17" s="5"/>
      <c r="R17">
        <f t="shared" si="0"/>
        <v>0</v>
      </c>
      <c r="S17">
        <f t="shared" si="1"/>
        <v>0</v>
      </c>
      <c r="T17" t="str">
        <f t="shared" si="3"/>
        <v/>
      </c>
      <c r="U17" t="str">
        <f t="shared" si="2"/>
        <v xml:space="preserve"> </v>
      </c>
      <c r="V17" t="e">
        <f t="shared" si="4"/>
        <v>#N/A</v>
      </c>
      <c r="W17" t="e">
        <f t="shared" si="5"/>
        <v>#N/A</v>
      </c>
    </row>
    <row r="18" spans="1:23" ht="16" x14ac:dyDescent="0.2">
      <c r="A18" s="1" t="s">
        <v>58</v>
      </c>
      <c r="B18" s="12">
        <v>0</v>
      </c>
      <c r="C18">
        <f>$D$2-SUM($B$4:B18)</f>
        <v>2128088</v>
      </c>
      <c r="D18" s="3">
        <f>IFERROR(SUM($B$4:B18)/$D$2,"")</f>
        <v>0</v>
      </c>
      <c r="E18" s="13">
        <v>0</v>
      </c>
      <c r="F18">
        <f>$G$2-SUM($E$4:E18)</f>
        <v>2176032</v>
      </c>
      <c r="G18" s="3">
        <f>IFERROR(SUM($E$4:E18)/$G$2,"")</f>
        <v>0</v>
      </c>
      <c r="H18" s="13">
        <v>0</v>
      </c>
      <c r="I18">
        <f>$J$2-SUM($H$4:H18)</f>
        <v>2767933</v>
      </c>
      <c r="J18" s="3">
        <f>IFERROR(SUM($H$4:H18)/$J$2,"")</f>
        <v>0</v>
      </c>
      <c r="K18" s="13">
        <v>0</v>
      </c>
      <c r="L18">
        <f>$M$2-SUM($K$4:K18)</f>
        <v>2988458</v>
      </c>
      <c r="M18" s="3">
        <f>IFERROR(SUM($K$4:K18)/$M$2,"")</f>
        <v>0</v>
      </c>
      <c r="N18" s="13">
        <v>0</v>
      </c>
      <c r="O18">
        <f>$P$2-SUM($N$4:N18)</f>
        <v>3100000</v>
      </c>
      <c r="P18" s="3">
        <f>IFERROR(SUM($N$4:N18)/$P$2,"")</f>
        <v>0</v>
      </c>
      <c r="Q18" s="5"/>
      <c r="R18">
        <f t="shared" si="0"/>
        <v>0</v>
      </c>
      <c r="S18">
        <f t="shared" si="1"/>
        <v>0</v>
      </c>
      <c r="T18" t="str">
        <f t="shared" si="3"/>
        <v/>
      </c>
      <c r="U18" t="str">
        <f t="shared" si="2"/>
        <v xml:space="preserve"> </v>
      </c>
      <c r="V18" t="e">
        <f t="shared" si="4"/>
        <v>#N/A</v>
      </c>
      <c r="W18" t="e">
        <f t="shared" si="5"/>
        <v>#N/A</v>
      </c>
    </row>
    <row r="19" spans="1:23" x14ac:dyDescent="0.2">
      <c r="A19" s="1" t="s">
        <v>2</v>
      </c>
      <c r="B19" s="12">
        <v>0</v>
      </c>
      <c r="C19">
        <f>$D$2-SUM($B$4:B19)</f>
        <v>2128088</v>
      </c>
      <c r="D19" s="3">
        <f>IFERROR(SUM($B$4:B19)/$D$2,"")</f>
        <v>0</v>
      </c>
      <c r="E19" s="13">
        <v>0</v>
      </c>
      <c r="F19">
        <f>$G$2-SUM($E$4:E19)</f>
        <v>2176032</v>
      </c>
      <c r="G19" s="3">
        <f>IFERROR(SUM($E$4:E19)/$G$2,"")</f>
        <v>0</v>
      </c>
      <c r="H19" s="13">
        <v>0</v>
      </c>
      <c r="I19">
        <f>$J$2-SUM($H$4:H19)</f>
        <v>2767933</v>
      </c>
      <c r="J19" s="3">
        <f>IFERROR(SUM($H$4:H19)/$J$2,"")</f>
        <v>0</v>
      </c>
      <c r="K19" s="13">
        <v>0</v>
      </c>
      <c r="L19">
        <f>$M$2-SUM($K$4:K19)</f>
        <v>2988458</v>
      </c>
      <c r="M19" s="3">
        <f>IFERROR(SUM($K$4:K19)/$M$2,"")</f>
        <v>0</v>
      </c>
      <c r="N19" s="13">
        <v>0</v>
      </c>
      <c r="O19">
        <f>$P$2-SUM($N$4:N19)</f>
        <v>3100000</v>
      </c>
      <c r="P19" s="3">
        <f>IFERROR(SUM($N$4:N19)/$P$2,"")</f>
        <v>0</v>
      </c>
      <c r="R19">
        <f>IFERROR(AVERAGE(D19,G19,J19,M19),"")</f>
        <v>0</v>
      </c>
      <c r="S19">
        <f>IFERROR(_xlfn.STDEV.S(D19,G19,J19,M19),"")</f>
        <v>0</v>
      </c>
      <c r="T19" t="str">
        <f t="shared" si="3"/>
        <v/>
      </c>
      <c r="U19" t="str">
        <f t="shared" si="2"/>
        <v xml:space="preserve"> </v>
      </c>
      <c r="V19" t="e">
        <f t="shared" si="4"/>
        <v>#N/A</v>
      </c>
      <c r="W19" t="e">
        <f t="shared" si="5"/>
        <v>#N/A</v>
      </c>
    </row>
    <row r="20" spans="1:23" x14ac:dyDescent="0.2">
      <c r="A20" s="1" t="s">
        <v>3</v>
      </c>
      <c r="B20" s="12">
        <v>0</v>
      </c>
      <c r="C20">
        <f>$D$2-SUM($B$4:B20)</f>
        <v>2128088</v>
      </c>
      <c r="D20" s="3">
        <f>IFERROR(SUM($B$4:B20)/$D$2,"")</f>
        <v>0</v>
      </c>
      <c r="E20" s="13">
        <v>0</v>
      </c>
      <c r="F20">
        <f>$G$2-SUM($E$4:E20)</f>
        <v>2176032</v>
      </c>
      <c r="G20" s="3">
        <f>IFERROR(SUM($E$4:E20)/$G$2,"")</f>
        <v>0</v>
      </c>
      <c r="H20" s="13">
        <v>0</v>
      </c>
      <c r="I20">
        <f>$J$2-SUM($H$4:H20)</f>
        <v>2767933</v>
      </c>
      <c r="J20" s="3">
        <f>IFERROR(SUM($H$4:H20)/$J$2,"")</f>
        <v>0</v>
      </c>
      <c r="K20" s="13">
        <v>42180</v>
      </c>
      <c r="L20">
        <f>$M$2-SUM($K$4:K20)</f>
        <v>2946278</v>
      </c>
      <c r="M20" s="3">
        <f>IFERROR(SUM($K$4:K20)/$M$2,"")</f>
        <v>1.4114302426201071E-2</v>
      </c>
      <c r="N20" s="13">
        <v>15923</v>
      </c>
      <c r="O20">
        <f>$P$2-SUM($N$4:N20)</f>
        <v>3084077</v>
      </c>
      <c r="P20" s="3">
        <f>IFERROR(SUM($N$4:N20)/$P$2,"")</f>
        <v>5.1364516129032258E-3</v>
      </c>
      <c r="R20">
        <f t="shared" ref="R20:R49" si="6">IFERROR(AVERAGE(D20,G20,J20,M20),"")</f>
        <v>3.5285756065502679E-3</v>
      </c>
      <c r="S20">
        <f t="shared" ref="S20:S49" si="7">IFERROR(_xlfn.STDEV.S(D20,G20,J20,M20),"")</f>
        <v>7.0571512131005357E-3</v>
      </c>
      <c r="T20">
        <f t="shared" si="3"/>
        <v>0.20378308136132489</v>
      </c>
      <c r="U20" t="str">
        <f t="shared" si="2"/>
        <v xml:space="preserve">OK </v>
      </c>
      <c r="V20" t="e">
        <f t="shared" si="4"/>
        <v>#N/A</v>
      </c>
      <c r="W20" t="e">
        <f t="shared" si="5"/>
        <v>#N/A</v>
      </c>
    </row>
    <row r="21" spans="1:23" x14ac:dyDescent="0.2">
      <c r="A21" s="1" t="s">
        <v>4</v>
      </c>
      <c r="B21" s="12">
        <v>0</v>
      </c>
      <c r="C21">
        <f>$D$2-SUM($B$4:B21)</f>
        <v>2128088</v>
      </c>
      <c r="D21" s="3">
        <f>IFERROR(SUM($B$4:B21)/$D$2,"")</f>
        <v>0</v>
      </c>
      <c r="E21" s="13">
        <v>0</v>
      </c>
      <c r="F21">
        <f>$G$2-SUM($E$4:E21)</f>
        <v>2176032</v>
      </c>
      <c r="G21" s="3">
        <f>IFERROR(SUM($E$4:E21)/$G$2,"")</f>
        <v>0</v>
      </c>
      <c r="H21" s="13">
        <v>0</v>
      </c>
      <c r="I21">
        <f>$J$2-SUM($H$4:H21)</f>
        <v>2767933</v>
      </c>
      <c r="J21" s="3">
        <f>IFERROR(SUM($H$4:H21)/$J$2,"")</f>
        <v>0</v>
      </c>
      <c r="K21" s="13">
        <v>39460</v>
      </c>
      <c r="L21">
        <f>$M$2-SUM($K$4:K21)</f>
        <v>2906818</v>
      </c>
      <c r="M21" s="3">
        <f>IFERROR(SUM($K$4:K21)/$M$2,"")</f>
        <v>2.7318436464557977E-2</v>
      </c>
      <c r="N21" s="13">
        <v>16278</v>
      </c>
      <c r="O21">
        <f>$P$2-SUM($N$4:N21)</f>
        <v>3067799</v>
      </c>
      <c r="P21" s="3">
        <f>IFERROR(SUM($N$4:N21)/$P$2,"")</f>
        <v>1.0387419354838709E-2</v>
      </c>
      <c r="R21">
        <f t="shared" si="6"/>
        <v>6.8296091161394942E-3</v>
      </c>
      <c r="S21">
        <f t="shared" si="7"/>
        <v>1.3659218232278988E-2</v>
      </c>
      <c r="T21">
        <f t="shared" si="3"/>
        <v>0.23297103566223207</v>
      </c>
      <c r="U21" t="str">
        <f t="shared" si="2"/>
        <v xml:space="preserve">OK </v>
      </c>
      <c r="V21" t="e">
        <f t="shared" si="4"/>
        <v>#N/A</v>
      </c>
      <c r="W21" t="e">
        <f t="shared" si="5"/>
        <v>#N/A</v>
      </c>
    </row>
    <row r="22" spans="1:23" x14ac:dyDescent="0.2">
      <c r="A22" s="1" t="s">
        <v>5</v>
      </c>
      <c r="B22" s="12">
        <v>0</v>
      </c>
      <c r="C22">
        <f>$D$2-SUM($B$4:B22)</f>
        <v>2128088</v>
      </c>
      <c r="D22" s="3">
        <f>IFERROR(SUM($B$4:B22)/$D$2,"")</f>
        <v>0</v>
      </c>
      <c r="E22" s="13">
        <v>0</v>
      </c>
      <c r="F22">
        <f>$G$2-SUM($E$4:E22)</f>
        <v>2176032</v>
      </c>
      <c r="G22" s="3">
        <f>IFERROR(SUM($E$4:E22)/$G$2,"")</f>
        <v>0</v>
      </c>
      <c r="H22" s="13">
        <v>0</v>
      </c>
      <c r="I22">
        <f>$J$2-SUM($H$4:H22)</f>
        <v>2767933</v>
      </c>
      <c r="J22" s="3">
        <f>IFERROR(SUM($H$4:H22)/$J$2,"")</f>
        <v>0</v>
      </c>
      <c r="K22" s="13">
        <v>36814</v>
      </c>
      <c r="L22">
        <f>$M$2-SUM($K$4:K22)</f>
        <v>2870004</v>
      </c>
      <c r="M22" s="3">
        <f>IFERROR(SUM($K$4:K22)/$M$2,"")</f>
        <v>3.9637164049151768E-2</v>
      </c>
      <c r="N22" s="13">
        <v>14818</v>
      </c>
      <c r="O22">
        <f>$P$2-SUM($N$4:N22)</f>
        <v>3052981</v>
      </c>
      <c r="P22" s="3">
        <f>IFERROR(SUM($N$4:N22)/$P$2,"")</f>
        <v>1.516741935483871E-2</v>
      </c>
      <c r="R22">
        <f t="shared" si="6"/>
        <v>9.9092910122879421E-3</v>
      </c>
      <c r="S22">
        <f t="shared" si="7"/>
        <v>1.9818582024575884E-2</v>
      </c>
      <c r="T22">
        <f t="shared" si="3"/>
        <v>0.23730320148599887</v>
      </c>
      <c r="U22" t="str">
        <f t="shared" si="2"/>
        <v xml:space="preserve">OK </v>
      </c>
      <c r="V22" t="e">
        <f t="shared" si="4"/>
        <v>#N/A</v>
      </c>
      <c r="W22" t="e">
        <f t="shared" si="5"/>
        <v>#N/A</v>
      </c>
    </row>
    <row r="23" spans="1:23" x14ac:dyDescent="0.2">
      <c r="A23" s="1" t="s">
        <v>6</v>
      </c>
      <c r="B23" s="12">
        <v>0</v>
      </c>
      <c r="C23">
        <f>$D$2-SUM($B$4:B23)</f>
        <v>2128088</v>
      </c>
      <c r="D23" s="3">
        <f>IFERROR(SUM($B$4:B23)/$D$2,"")</f>
        <v>0</v>
      </c>
      <c r="E23" s="13">
        <v>0</v>
      </c>
      <c r="F23">
        <f>$G$2-SUM($E$4:E23)</f>
        <v>2176032</v>
      </c>
      <c r="G23" s="3">
        <f>IFERROR(SUM($E$4:E23)/$G$2,"")</f>
        <v>0</v>
      </c>
      <c r="H23" s="13">
        <v>0</v>
      </c>
      <c r="I23">
        <f>$J$2-SUM($H$4:H23)</f>
        <v>2767933</v>
      </c>
      <c r="J23" s="3">
        <f>IFERROR(SUM($H$4:H23)/$J$2,"")</f>
        <v>0</v>
      </c>
      <c r="K23" s="13">
        <v>34245</v>
      </c>
      <c r="L23">
        <f>$M$2-SUM($K$4:K23)</f>
        <v>2835759</v>
      </c>
      <c r="M23" s="3">
        <f>IFERROR(SUM($K$4:K23)/$M$2,"")</f>
        <v>5.1096250976255982E-2</v>
      </c>
      <c r="N23" s="13">
        <v>13527</v>
      </c>
      <c r="O23">
        <f>$P$2-SUM($N$4:N23)</f>
        <v>3039454</v>
      </c>
      <c r="P23" s="3">
        <f>IFERROR(SUM($N$4:N23)/$P$2,"")</f>
        <v>1.9530967741935485E-2</v>
      </c>
      <c r="R23">
        <f t="shared" si="6"/>
        <v>1.2774062744063995E-2</v>
      </c>
      <c r="S23">
        <f t="shared" si="7"/>
        <v>2.5548125488127991E-2</v>
      </c>
      <c r="T23">
        <f t="shared" si="3"/>
        <v>0.236555889781733</v>
      </c>
      <c r="U23" t="str">
        <f t="shared" si="2"/>
        <v xml:space="preserve">OK </v>
      </c>
      <c r="V23" t="e">
        <f t="shared" si="4"/>
        <v>#N/A</v>
      </c>
      <c r="W23" t="e">
        <f t="shared" si="5"/>
        <v>#N/A</v>
      </c>
    </row>
    <row r="24" spans="1:23" x14ac:dyDescent="0.2">
      <c r="A24" s="1" t="s">
        <v>7</v>
      </c>
      <c r="B24" s="12">
        <v>0</v>
      </c>
      <c r="C24">
        <f>$D$2-SUM($B$4:B24)</f>
        <v>2128088</v>
      </c>
      <c r="D24" s="3">
        <f>IFERROR(SUM($B$4:B24)/$D$2,"")</f>
        <v>0</v>
      </c>
      <c r="E24" s="13">
        <v>0</v>
      </c>
      <c r="F24">
        <f>$G$2-SUM($E$4:E24)</f>
        <v>2176032</v>
      </c>
      <c r="G24" s="3">
        <f>IFERROR(SUM($E$4:E24)/$G$2,"")</f>
        <v>0</v>
      </c>
      <c r="H24" s="13">
        <v>0</v>
      </c>
      <c r="I24">
        <f>$J$2-SUM($H$4:H24)</f>
        <v>2767933</v>
      </c>
      <c r="J24" s="3">
        <f>IFERROR(SUM($H$4:H24)/$J$2,"")</f>
        <v>0</v>
      </c>
      <c r="K24" s="13">
        <v>31752</v>
      </c>
      <c r="L24">
        <f>$M$2-SUM($K$4:K24)</f>
        <v>2804007</v>
      </c>
      <c r="M24" s="3">
        <f>IFERROR(SUM($K$4:K24)/$M$2,"")</f>
        <v>6.1721128421413314E-2</v>
      </c>
      <c r="N24" s="13">
        <v>12463</v>
      </c>
      <c r="O24">
        <f>$P$2-SUM($N$4:N24)</f>
        <v>3026991</v>
      </c>
      <c r="P24" s="3">
        <f>IFERROR(SUM($N$4:N24)/$P$2,"")</f>
        <v>2.3551290322580645E-2</v>
      </c>
      <c r="R24">
        <f t="shared" si="6"/>
        <v>1.5430282105353329E-2</v>
      </c>
      <c r="S24">
        <f t="shared" si="7"/>
        <v>3.0860564210706657E-2</v>
      </c>
      <c r="T24">
        <f t="shared" si="3"/>
        <v>0.23536998605170795</v>
      </c>
      <c r="U24" t="str">
        <f t="shared" si="2"/>
        <v xml:space="preserve">OK </v>
      </c>
      <c r="V24" t="e">
        <f t="shared" si="4"/>
        <v>#N/A</v>
      </c>
      <c r="W24" t="e">
        <f t="shared" si="5"/>
        <v>#N/A</v>
      </c>
    </row>
    <row r="25" spans="1:23" x14ac:dyDescent="0.2">
      <c r="A25" s="1" t="s">
        <v>8</v>
      </c>
      <c r="B25" s="12">
        <v>0</v>
      </c>
      <c r="C25">
        <f>$D$2-SUM($B$4:B25)</f>
        <v>2128088</v>
      </c>
      <c r="D25" s="3">
        <f>IFERROR(SUM($B$4:B25)/$D$2,"")</f>
        <v>0</v>
      </c>
      <c r="E25" s="13">
        <v>0</v>
      </c>
      <c r="F25">
        <f>$G$2-SUM($E$4:E25)</f>
        <v>2176032</v>
      </c>
      <c r="G25" s="3">
        <f>IFERROR(SUM($E$4:E25)/$G$2,"")</f>
        <v>0</v>
      </c>
      <c r="H25" s="13">
        <v>0</v>
      </c>
      <c r="I25">
        <f>$J$2-SUM($H$4:H25)</f>
        <v>2767933</v>
      </c>
      <c r="J25" s="3">
        <f>IFERROR(SUM($H$4:H25)/$J$2,"")</f>
        <v>0</v>
      </c>
      <c r="K25" s="13">
        <v>29338</v>
      </c>
      <c r="L25">
        <f>$M$2-SUM($K$4:K25)</f>
        <v>2774669</v>
      </c>
      <c r="M25" s="3">
        <f>IFERROR(SUM($K$4:K25)/$M$2,"")</f>
        <v>7.1538231422358961E-2</v>
      </c>
      <c r="N25" s="13">
        <v>12396</v>
      </c>
      <c r="O25">
        <f>$P$2-SUM($N$4:N25)</f>
        <v>3014595</v>
      </c>
      <c r="P25" s="3">
        <f>IFERROR(SUM($N$4:N25)/$P$2,"")</f>
        <v>2.7550000000000002E-2</v>
      </c>
      <c r="R25">
        <f t="shared" si="6"/>
        <v>1.788455785558974E-2</v>
      </c>
      <c r="S25">
        <f t="shared" si="7"/>
        <v>3.5769115711179481E-2</v>
      </c>
      <c r="T25">
        <f t="shared" si="3"/>
        <v>0.24168990748337413</v>
      </c>
      <c r="U25" t="str">
        <f t="shared" si="2"/>
        <v xml:space="preserve">OK </v>
      </c>
      <c r="V25" t="e">
        <f t="shared" si="4"/>
        <v>#N/A</v>
      </c>
      <c r="W25" t="e">
        <f t="shared" si="5"/>
        <v>#N/A</v>
      </c>
    </row>
    <row r="26" spans="1:23" x14ac:dyDescent="0.2">
      <c r="A26" s="1" t="s">
        <v>9</v>
      </c>
      <c r="B26" s="12">
        <v>0</v>
      </c>
      <c r="C26">
        <f>$D$2-SUM($B$4:B26)</f>
        <v>2128088</v>
      </c>
      <c r="D26" s="3">
        <f>IFERROR(SUM($B$4:B26)/$D$2,"")</f>
        <v>0</v>
      </c>
      <c r="E26" s="13">
        <v>0</v>
      </c>
      <c r="F26">
        <f>$G$2-SUM($E$4:E26)</f>
        <v>2176032</v>
      </c>
      <c r="G26" s="3">
        <f>IFERROR(SUM($E$4:E26)/$G$2,"")</f>
        <v>0</v>
      </c>
      <c r="H26" s="13">
        <v>0</v>
      </c>
      <c r="I26">
        <f>$J$2-SUM($H$4:H26)</f>
        <v>2767933</v>
      </c>
      <c r="J26" s="3">
        <f>IFERROR(SUM($H$4:H26)/$J$2,"")</f>
        <v>0</v>
      </c>
      <c r="K26" s="13">
        <v>27003</v>
      </c>
      <c r="L26">
        <f>$M$2-SUM($K$4:K26)</f>
        <v>2747666</v>
      </c>
      <c r="M26" s="3">
        <f>IFERROR(SUM($K$4:K26)/$M$2,"")</f>
        <v>8.0573995016828076E-2</v>
      </c>
      <c r="N26" s="13">
        <v>10464</v>
      </c>
      <c r="O26">
        <f>$P$2-SUM($N$4:N26)</f>
        <v>3004131</v>
      </c>
      <c r="P26" s="3">
        <f>IFERROR(SUM($N$4:N26)/$P$2,"")</f>
        <v>3.0925483870967743E-2</v>
      </c>
      <c r="R26">
        <f t="shared" si="6"/>
        <v>2.0143498754207019E-2</v>
      </c>
      <c r="S26">
        <f t="shared" si="7"/>
        <v>4.0286997508414038E-2</v>
      </c>
      <c r="T26">
        <f t="shared" si="3"/>
        <v>0.23937501570756378</v>
      </c>
      <c r="U26" t="str">
        <f t="shared" si="2"/>
        <v xml:space="preserve">OK </v>
      </c>
      <c r="V26" t="e">
        <f t="shared" si="4"/>
        <v>#N/A</v>
      </c>
      <c r="W26" t="e">
        <f t="shared" si="5"/>
        <v>#N/A</v>
      </c>
    </row>
    <row r="27" spans="1:23" x14ac:dyDescent="0.2">
      <c r="A27" s="1" t="s">
        <v>10</v>
      </c>
      <c r="B27" s="12">
        <v>0</v>
      </c>
      <c r="C27">
        <f>$D$2-SUM($B$4:B27)</f>
        <v>2128088</v>
      </c>
      <c r="D27" s="3">
        <f>IFERROR(SUM($B$4:B27)/$D$2,"")</f>
        <v>0</v>
      </c>
      <c r="E27" s="13">
        <v>0</v>
      </c>
      <c r="F27">
        <f>$G$2-SUM($E$4:E27)</f>
        <v>2176032</v>
      </c>
      <c r="G27" s="3">
        <f>IFERROR(SUM($E$4:E27)/$G$2,"")</f>
        <v>0</v>
      </c>
      <c r="H27" s="13">
        <v>48360</v>
      </c>
      <c r="I27">
        <f>$J$2-SUM($H$4:H27)</f>
        <v>2719573</v>
      </c>
      <c r="J27" s="3">
        <f>IFERROR(SUM($H$4:H27)/$J$2,"")</f>
        <v>1.7471521167600517E-2</v>
      </c>
      <c r="K27" s="13">
        <v>24748</v>
      </c>
      <c r="L27">
        <f>$M$2-SUM($K$4:K27)</f>
        <v>2722918</v>
      </c>
      <c r="M27" s="3">
        <f>IFERROR(SUM($K$4:K27)/$M$2,"")</f>
        <v>8.885518886328668E-2</v>
      </c>
      <c r="N27" s="13">
        <v>27599</v>
      </c>
      <c r="O27">
        <f>$P$2-SUM($N$4:N27)</f>
        <v>2976532</v>
      </c>
      <c r="P27" s="3">
        <f>IFERROR(SUM($N$4:N27)/$P$2,"")</f>
        <v>3.9828387096774193E-2</v>
      </c>
      <c r="R27">
        <f t="shared" si="6"/>
        <v>2.65816775077218E-2</v>
      </c>
      <c r="S27">
        <f t="shared" si="7"/>
        <v>4.2324761560037824E-2</v>
      </c>
      <c r="T27">
        <f t="shared" si="3"/>
        <v>0.27993582978420428</v>
      </c>
      <c r="U27" t="str">
        <f t="shared" si="2"/>
        <v xml:space="preserve">OK </v>
      </c>
      <c r="V27" t="e">
        <f t="shared" si="4"/>
        <v>#N/A</v>
      </c>
      <c r="W27" t="e">
        <f t="shared" si="5"/>
        <v>#N/A</v>
      </c>
    </row>
    <row r="28" spans="1:23" x14ac:dyDescent="0.2">
      <c r="A28" s="1" t="s">
        <v>11</v>
      </c>
      <c r="B28" s="12">
        <v>0</v>
      </c>
      <c r="C28">
        <f>$D$2-SUM($B$4:B28)</f>
        <v>2128088</v>
      </c>
      <c r="D28" s="3">
        <f>IFERROR(SUM($B$4:B28)/$D$2,"")</f>
        <v>0</v>
      </c>
      <c r="E28" s="13">
        <v>0</v>
      </c>
      <c r="F28">
        <f>$G$2-SUM($E$4:E28)</f>
        <v>2176032</v>
      </c>
      <c r="G28" s="3">
        <f>IFERROR(SUM($E$4:E28)/$G$2,"")</f>
        <v>0</v>
      </c>
      <c r="H28" s="13">
        <v>44113</v>
      </c>
      <c r="I28">
        <f>$J$2-SUM($H$4:H28)</f>
        <v>2675460</v>
      </c>
      <c r="J28" s="3">
        <f>IFERROR(SUM($H$4:H28)/$J$2,"")</f>
        <v>3.340868438650791E-2</v>
      </c>
      <c r="K28" s="13">
        <v>22575</v>
      </c>
      <c r="L28">
        <f>$M$2-SUM($K$4:K28)</f>
        <v>2700343</v>
      </c>
      <c r="M28" s="3">
        <f>IFERROR(SUM($K$4:K28)/$M$2,"")</f>
        <v>9.6409251861662437E-2</v>
      </c>
      <c r="N28" s="13">
        <v>27676</v>
      </c>
      <c r="O28">
        <f>$P$2-SUM($N$4:N28)</f>
        <v>2948856</v>
      </c>
      <c r="P28" s="3">
        <f>IFERROR(SUM($N$4:N28)/$P$2,"")</f>
        <v>4.8756129032258066E-2</v>
      </c>
      <c r="R28">
        <f t="shared" si="6"/>
        <v>3.2454484062042585E-2</v>
      </c>
      <c r="S28">
        <f t="shared" si="7"/>
        <v>4.545220894532797E-2</v>
      </c>
      <c r="T28">
        <f t="shared" si="3"/>
        <v>0.32079044908303589</v>
      </c>
      <c r="U28" t="str">
        <f t="shared" si="2"/>
        <v xml:space="preserve">OK </v>
      </c>
      <c r="V28" t="e">
        <f t="shared" si="4"/>
        <v>#N/A</v>
      </c>
      <c r="W28" t="e">
        <f t="shared" si="5"/>
        <v>#N/A</v>
      </c>
    </row>
    <row r="29" spans="1:23" x14ac:dyDescent="0.2">
      <c r="A29" s="1" t="s">
        <v>12</v>
      </c>
      <c r="B29" s="12">
        <v>0</v>
      </c>
      <c r="C29">
        <f>$D$2-SUM($B$4:B29)</f>
        <v>2128088</v>
      </c>
      <c r="D29" s="3">
        <f>IFERROR(SUM($B$4:B29)/$D$2,"")</f>
        <v>0</v>
      </c>
      <c r="E29" s="13">
        <v>0</v>
      </c>
      <c r="F29">
        <f>$G$2-SUM($E$4:E29)</f>
        <v>2176032</v>
      </c>
      <c r="G29" s="3">
        <f>IFERROR(SUM($E$4:E29)/$G$2,"")</f>
        <v>0</v>
      </c>
      <c r="H29" s="13">
        <v>40028</v>
      </c>
      <c r="I29">
        <f>$J$2-SUM($H$4:H29)</f>
        <v>2635432</v>
      </c>
      <c r="J29" s="3">
        <f>IFERROR(SUM($H$4:H29)/$J$2,"")</f>
        <v>4.7870017084951116E-2</v>
      </c>
      <c r="K29" s="13">
        <v>20484</v>
      </c>
      <c r="L29">
        <f>$M$2-SUM($K$4:K29)</f>
        <v>2679859</v>
      </c>
      <c r="M29" s="3">
        <f>IFERROR(SUM($K$4:K29)/$M$2,"")</f>
        <v>0.10326362291188299</v>
      </c>
      <c r="N29" s="13">
        <v>23751</v>
      </c>
      <c r="O29">
        <f>$P$2-SUM($N$4:N29)</f>
        <v>2925105</v>
      </c>
      <c r="P29" s="3">
        <f>IFERROR(SUM($N$4:N29)/$P$2,"")</f>
        <v>5.6417741935483871E-2</v>
      </c>
      <c r="R29">
        <f t="shared" si="6"/>
        <v>3.7783409999208525E-2</v>
      </c>
      <c r="S29">
        <f t="shared" si="7"/>
        <v>4.9141191370471508E-2</v>
      </c>
      <c r="T29">
        <f t="shared" si="3"/>
        <v>0.33916664828638771</v>
      </c>
      <c r="U29" t="str">
        <f t="shared" si="2"/>
        <v xml:space="preserve">OK </v>
      </c>
      <c r="V29" t="e">
        <f t="shared" si="4"/>
        <v>#N/A</v>
      </c>
      <c r="W29" t="e">
        <f t="shared" si="5"/>
        <v>#N/A</v>
      </c>
    </row>
    <row r="30" spans="1:23" x14ac:dyDescent="0.2">
      <c r="A30" s="1" t="s">
        <v>13</v>
      </c>
      <c r="B30" s="12">
        <v>0</v>
      </c>
      <c r="C30">
        <f>$D$2-SUM($B$4:B30)</f>
        <v>2128088</v>
      </c>
      <c r="D30" s="3">
        <f>IFERROR(SUM($B$4:B30)/$D$2,"")</f>
        <v>0</v>
      </c>
      <c r="E30" s="13">
        <v>0</v>
      </c>
      <c r="F30">
        <f>$G$2-SUM($E$4:E30)</f>
        <v>2176032</v>
      </c>
      <c r="G30" s="3">
        <f>IFERROR(SUM($E$4:E30)/$G$2,"")</f>
        <v>0</v>
      </c>
      <c r="H30" s="13">
        <v>36108</v>
      </c>
      <c r="I30">
        <f>$J$2-SUM($H$4:H30)</f>
        <v>2599324</v>
      </c>
      <c r="J30" s="3">
        <f>IFERROR(SUM($H$4:H30)/$J$2,"")</f>
        <v>6.0915130532422569E-2</v>
      </c>
      <c r="K30" s="13">
        <v>18478</v>
      </c>
      <c r="L30">
        <f>$M$2-SUM($K$4:K30)</f>
        <v>2661381</v>
      </c>
      <c r="M30" s="3">
        <f>IFERROR(SUM($K$4:K30)/$M$2,"")</f>
        <v>0.10944674477606846</v>
      </c>
      <c r="N30" s="13">
        <v>22654</v>
      </c>
      <c r="O30">
        <f>$P$2-SUM($N$4:N30)</f>
        <v>2902451</v>
      </c>
      <c r="P30" s="3">
        <f>IFERROR(SUM($N$4:N30)/$P$2,"")</f>
        <v>6.3725483870967742E-2</v>
      </c>
      <c r="R30">
        <f t="shared" si="6"/>
        <v>4.2590468827122759E-2</v>
      </c>
      <c r="S30">
        <f t="shared" si="7"/>
        <v>5.3020282063261689E-2</v>
      </c>
      <c r="T30">
        <f t="shared" si="3"/>
        <v>0.35653775124870235</v>
      </c>
      <c r="U30" t="str">
        <f t="shared" si="2"/>
        <v xml:space="preserve">OK </v>
      </c>
      <c r="V30" t="e">
        <f t="shared" si="4"/>
        <v>#N/A</v>
      </c>
      <c r="W30" t="e">
        <f t="shared" si="5"/>
        <v>#N/A</v>
      </c>
    </row>
    <row r="31" spans="1:23" x14ac:dyDescent="0.2">
      <c r="A31" s="1" t="s">
        <v>14</v>
      </c>
      <c r="B31" s="12">
        <v>0</v>
      </c>
      <c r="C31">
        <f>$D$2-SUM($B$4:B31)</f>
        <v>2128088</v>
      </c>
      <c r="D31" s="3">
        <f>IFERROR(SUM($B$4:B31)/$D$2,"")</f>
        <v>0</v>
      </c>
      <c r="E31" s="13">
        <v>0</v>
      </c>
      <c r="F31">
        <f>$G$2-SUM($E$4:E31)</f>
        <v>2176032</v>
      </c>
      <c r="G31" s="3">
        <f>IFERROR(SUM($E$4:E31)/$G$2,"")</f>
        <v>0</v>
      </c>
      <c r="H31" s="13">
        <v>32356</v>
      </c>
      <c r="I31">
        <f>$J$2-SUM($H$4:H31)</f>
        <v>2566968</v>
      </c>
      <c r="J31" s="3">
        <f>IFERROR(SUM($H$4:H31)/$J$2,"")</f>
        <v>7.26047198396782E-2</v>
      </c>
      <c r="K31" s="13">
        <v>16558</v>
      </c>
      <c r="L31">
        <f>$M$2-SUM($K$4:K31)</f>
        <v>2644823</v>
      </c>
      <c r="M31" s="3">
        <f>IFERROR(SUM($K$4:K31)/$M$2,"")</f>
        <v>0.11498739483706982</v>
      </c>
      <c r="N31" s="13">
        <v>18832</v>
      </c>
      <c r="O31">
        <f>$P$2-SUM($N$4:N31)</f>
        <v>2883619</v>
      </c>
      <c r="P31" s="3">
        <f>IFERROR(SUM($N$4:N31)/$P$2,"")</f>
        <v>6.9800322580645155E-2</v>
      </c>
      <c r="R31">
        <f t="shared" si="6"/>
        <v>4.6898028669187006E-2</v>
      </c>
      <c r="S31">
        <f t="shared" si="7"/>
        <v>5.6850229967845646E-2</v>
      </c>
      <c r="T31">
        <f t="shared" si="3"/>
        <v>0.36032280647353471</v>
      </c>
      <c r="U31" t="str">
        <f t="shared" si="2"/>
        <v xml:space="preserve">OK </v>
      </c>
      <c r="V31" t="e">
        <f t="shared" si="4"/>
        <v>#N/A</v>
      </c>
      <c r="W31" t="e">
        <f t="shared" si="5"/>
        <v>#N/A</v>
      </c>
    </row>
    <row r="32" spans="1:23" x14ac:dyDescent="0.2">
      <c r="A32" s="1" t="s">
        <v>15</v>
      </c>
      <c r="B32" s="12">
        <v>0</v>
      </c>
      <c r="C32">
        <f>$D$2-SUM($B$4:B32)</f>
        <v>2128088</v>
      </c>
      <c r="D32" s="3">
        <f>IFERROR(SUM($B$4:B32)/$D$2,"")</f>
        <v>0</v>
      </c>
      <c r="E32" s="13">
        <v>0</v>
      </c>
      <c r="F32">
        <f>$G$2-SUM($E$4:E32)</f>
        <v>2176032</v>
      </c>
      <c r="G32" s="3">
        <f>IFERROR(SUM($E$4:E32)/$G$2,"")</f>
        <v>0</v>
      </c>
      <c r="H32" s="13">
        <v>28775</v>
      </c>
      <c r="I32">
        <f>$J$2-SUM($H$4:H32)</f>
        <v>2538193</v>
      </c>
      <c r="J32" s="3">
        <f>IFERROR(SUM($H$4:H32)/$J$2,"")</f>
        <v>8.3000563958737436E-2</v>
      </c>
      <c r="K32" s="13">
        <v>14726</v>
      </c>
      <c r="L32">
        <f>$M$2-SUM($K$4:K32)</f>
        <v>2630097</v>
      </c>
      <c r="M32" s="3">
        <f>IFERROR(SUM($K$4:K32)/$M$2,"")</f>
        <v>0.11991501971919967</v>
      </c>
      <c r="N32" s="13">
        <v>16313</v>
      </c>
      <c r="O32">
        <f>$P$2-SUM($N$4:N32)</f>
        <v>2867306</v>
      </c>
      <c r="P32" s="3">
        <f>IFERROR(SUM($N$4:N32)/$P$2,"")</f>
        <v>7.5062580645161289E-2</v>
      </c>
      <c r="R32">
        <f t="shared" si="6"/>
        <v>5.0728895919484276E-2</v>
      </c>
      <c r="S32">
        <f t="shared" si="7"/>
        <v>6.048421845651155E-2</v>
      </c>
      <c r="T32">
        <f t="shared" si="3"/>
        <v>0.35984112602056317</v>
      </c>
      <c r="U32" t="str">
        <f t="shared" si="2"/>
        <v xml:space="preserve">OK </v>
      </c>
      <c r="V32" t="e">
        <f t="shared" si="4"/>
        <v>#N/A</v>
      </c>
      <c r="W32" t="e">
        <f t="shared" si="5"/>
        <v>#N/A</v>
      </c>
    </row>
    <row r="33" spans="1:23" x14ac:dyDescent="0.2">
      <c r="A33" s="1" t="s">
        <v>16</v>
      </c>
      <c r="B33" s="12">
        <v>0</v>
      </c>
      <c r="C33">
        <f>$D$2-SUM($B$4:B33)</f>
        <v>2128088</v>
      </c>
      <c r="D33" s="3">
        <f>IFERROR(SUM($B$4:B33)/$D$2,"")</f>
        <v>0</v>
      </c>
      <c r="E33" s="13">
        <v>0</v>
      </c>
      <c r="F33">
        <f>$G$2-SUM($E$4:E33)</f>
        <v>2176032</v>
      </c>
      <c r="G33" s="3">
        <f>IFERROR(SUM($E$4:E33)/$G$2,"")</f>
        <v>0</v>
      </c>
      <c r="H33" s="13">
        <v>0</v>
      </c>
      <c r="I33">
        <f>$J$2-SUM($H$4:H33)</f>
        <v>2538193</v>
      </c>
      <c r="J33" s="3">
        <f>IFERROR(SUM($H$4:H33)/$J$2,"")</f>
        <v>8.3000563958737436E-2</v>
      </c>
      <c r="K33" s="13">
        <v>0</v>
      </c>
      <c r="L33">
        <f>$M$2-SUM($K$4:K33)</f>
        <v>2630097</v>
      </c>
      <c r="M33" s="3">
        <f>IFERROR(SUM($K$4:K33)/$M$2,"")</f>
        <v>0.11991501971919967</v>
      </c>
      <c r="N33" s="13">
        <v>0</v>
      </c>
      <c r="O33">
        <f>$P$2-SUM($N$4:N33)</f>
        <v>2867306</v>
      </c>
      <c r="P33" s="3">
        <f>IFERROR(SUM($N$4:N33)/$P$2,"")</f>
        <v>7.5062580645161289E-2</v>
      </c>
      <c r="R33">
        <f t="shared" si="6"/>
        <v>5.0728895919484276E-2</v>
      </c>
      <c r="S33">
        <f t="shared" si="7"/>
        <v>6.048421845651155E-2</v>
      </c>
      <c r="T33">
        <f t="shared" si="3"/>
        <v>0.35984112602056317</v>
      </c>
      <c r="U33" t="str">
        <f t="shared" si="2"/>
        <v xml:space="preserve">OK </v>
      </c>
      <c r="V33" t="e">
        <f t="shared" si="4"/>
        <v>#N/A</v>
      </c>
      <c r="W33" t="e">
        <f t="shared" si="5"/>
        <v>#N/A</v>
      </c>
    </row>
    <row r="34" spans="1:23" x14ac:dyDescent="0.2">
      <c r="A34" s="1" t="s">
        <v>17</v>
      </c>
      <c r="B34" s="12">
        <v>0</v>
      </c>
      <c r="C34">
        <f>$D$2-SUM($B$4:B34)</f>
        <v>2128088</v>
      </c>
      <c r="D34" s="3">
        <f>IFERROR(SUM($B$4:B34)/$D$2,"")</f>
        <v>0</v>
      </c>
      <c r="E34" s="13">
        <v>54935</v>
      </c>
      <c r="F34">
        <f>$G$2-SUM($E$4:E34)</f>
        <v>2121097</v>
      </c>
      <c r="G34" s="3">
        <f>IFERROR(SUM($E$4:E34)/$G$2,"")</f>
        <v>2.5245492713342452E-2</v>
      </c>
      <c r="H34" s="13">
        <v>25369</v>
      </c>
      <c r="I34">
        <f>$J$2-SUM($H$4:H34)</f>
        <v>2512824</v>
      </c>
      <c r="J34" s="3">
        <f>IFERROR(SUM($H$4:H34)/$J$2,"")</f>
        <v>9.2165886963304383E-2</v>
      </c>
      <c r="K34" s="13">
        <v>12983</v>
      </c>
      <c r="L34">
        <f>$M$2-SUM($K$4:K34)</f>
        <v>2617114</v>
      </c>
      <c r="M34" s="3">
        <f>IFERROR(SUM($K$4:K34)/$M$2,"")</f>
        <v>0.12425940066750144</v>
      </c>
      <c r="N34" s="13">
        <v>35683</v>
      </c>
      <c r="O34">
        <f>$P$2-SUM($N$4:N34)</f>
        <v>2831623</v>
      </c>
      <c r="P34" s="3">
        <f>IFERROR(SUM($N$4:N34)/$P$2,"")</f>
        <v>8.6573225806451617E-2</v>
      </c>
      <c r="R34">
        <f t="shared" si="6"/>
        <v>6.0417695086037067E-2</v>
      </c>
      <c r="S34">
        <f t="shared" si="7"/>
        <v>5.7651518506399851E-2</v>
      </c>
      <c r="T34">
        <f t="shared" si="3"/>
        <v>0.40578667270967744</v>
      </c>
      <c r="U34" t="str">
        <f t="shared" si="2"/>
        <v xml:space="preserve">OK </v>
      </c>
      <c r="V34" t="e">
        <f t="shared" si="4"/>
        <v>#N/A</v>
      </c>
      <c r="W34" t="e">
        <f t="shared" si="5"/>
        <v>#N/A</v>
      </c>
    </row>
    <row r="35" spans="1:23" x14ac:dyDescent="0.2">
      <c r="A35" s="1" t="s">
        <v>18</v>
      </c>
      <c r="B35" s="12">
        <v>0</v>
      </c>
      <c r="C35">
        <f>$D$2-SUM($B$4:B35)</f>
        <v>2128088</v>
      </c>
      <c r="D35" s="3">
        <f>IFERROR(SUM($B$4:B35)/$D$2,"")</f>
        <v>0</v>
      </c>
      <c r="E35" s="13">
        <v>47946</v>
      </c>
      <c r="F35">
        <f>$G$2-SUM($E$4:E35)</f>
        <v>2073151</v>
      </c>
      <c r="G35" s="3">
        <f>IFERROR(SUM($E$4:E35)/$G$2,"")</f>
        <v>4.72791760415288E-2</v>
      </c>
      <c r="H35" s="13">
        <v>22142</v>
      </c>
      <c r="I35">
        <f>$J$2-SUM($H$4:H35)</f>
        <v>2490682</v>
      </c>
      <c r="J35" s="3">
        <f>IFERROR(SUM($H$4:H35)/$J$2,"")</f>
        <v>0.10016535804876781</v>
      </c>
      <c r="K35" s="13">
        <v>11331</v>
      </c>
      <c r="L35">
        <f>$M$2-SUM($K$4:K35)</f>
        <v>2605783</v>
      </c>
      <c r="M35" s="3">
        <f>IFERROR(SUM($K$4:K35)/$M$2,"")</f>
        <v>0.12805098816848021</v>
      </c>
      <c r="N35" s="13">
        <v>34196</v>
      </c>
      <c r="O35">
        <f>$P$2-SUM($N$4:N35)</f>
        <v>2797427</v>
      </c>
      <c r="P35" s="3">
        <f>IFERROR(SUM($N$4:N35)/$P$2,"")</f>
        <v>9.7604193548387091E-2</v>
      </c>
      <c r="R35">
        <f t="shared" si="6"/>
        <v>6.8873880564694206E-2</v>
      </c>
      <c r="S35">
        <f t="shared" si="7"/>
        <v>5.6836107405325041E-2</v>
      </c>
      <c r="T35">
        <f t="shared" si="3"/>
        <v>0.45212760534943386</v>
      </c>
      <c r="U35" t="str">
        <f t="shared" si="2"/>
        <v xml:space="preserve">OK </v>
      </c>
      <c r="V35" t="e">
        <f t="shared" si="4"/>
        <v>#N/A</v>
      </c>
      <c r="W35" t="e">
        <f t="shared" si="5"/>
        <v>#N/A</v>
      </c>
    </row>
    <row r="36" spans="1:23" x14ac:dyDescent="0.2">
      <c r="A36" s="1" t="s">
        <v>19</v>
      </c>
      <c r="B36" s="12">
        <v>0</v>
      </c>
      <c r="C36">
        <f>$D$2-SUM($B$4:B36)</f>
        <v>2128088</v>
      </c>
      <c r="D36" s="3">
        <f>IFERROR(SUM($B$4:B36)/$D$2,"")</f>
        <v>0</v>
      </c>
      <c r="E36" s="13">
        <v>41353</v>
      </c>
      <c r="F36">
        <f>$G$2-SUM($E$4:E36)</f>
        <v>2031798</v>
      </c>
      <c r="G36" s="3">
        <f>IFERROR(SUM($E$4:E36)/$G$2,"")</f>
        <v>6.6283032602461725E-2</v>
      </c>
      <c r="H36" s="13">
        <v>19097</v>
      </c>
      <c r="I36">
        <f>$J$2-SUM($H$4:H36)</f>
        <v>2471585</v>
      </c>
      <c r="J36" s="3">
        <f>IFERROR(SUM($H$4:H36)/$J$2,"")</f>
        <v>0.10706473025177994</v>
      </c>
      <c r="K36" s="13">
        <v>9773</v>
      </c>
      <c r="L36">
        <f>$M$2-SUM($K$4:K36)</f>
        <v>2596010</v>
      </c>
      <c r="M36" s="3">
        <f>IFERROR(SUM($K$4:K36)/$M$2,"")</f>
        <v>0.13132123657083353</v>
      </c>
      <c r="N36" s="13">
        <v>28967</v>
      </c>
      <c r="O36">
        <f>$P$2-SUM($N$4:N36)</f>
        <v>2768460</v>
      </c>
      <c r="P36" s="3">
        <f>IFERROR(SUM($N$4:N36)/$P$2,"")</f>
        <v>0.10694838709677419</v>
      </c>
      <c r="R36">
        <f t="shared" si="6"/>
        <v>7.6167249856268798E-2</v>
      </c>
      <c r="S36">
        <f t="shared" si="7"/>
        <v>5.7433335983814358E-2</v>
      </c>
      <c r="T36">
        <f t="shared" si="3"/>
        <v>0.47936421672540419</v>
      </c>
      <c r="U36" t="str">
        <f t="shared" si="2"/>
        <v xml:space="preserve">OK </v>
      </c>
      <c r="V36" t="e">
        <f t="shared" si="4"/>
        <v>#N/A</v>
      </c>
      <c r="W36" t="e">
        <f t="shared" si="5"/>
        <v>#N/A</v>
      </c>
    </row>
    <row r="37" spans="1:23" x14ac:dyDescent="0.2">
      <c r="A37" s="1" t="s">
        <v>20</v>
      </c>
      <c r="B37" s="12">
        <v>0</v>
      </c>
      <c r="C37">
        <f>$D$2-SUM($B$4:B37)</f>
        <v>2128088</v>
      </c>
      <c r="D37" s="3">
        <f>IFERROR(SUM($B$4:B37)/$D$2,"")</f>
        <v>0</v>
      </c>
      <c r="E37" s="13">
        <v>35168</v>
      </c>
      <c r="F37">
        <f>$G$2-SUM($E$4:E37)</f>
        <v>1996630</v>
      </c>
      <c r="G37" s="3">
        <f>IFERROR(SUM($E$4:E37)/$G$2,"")</f>
        <v>8.2444559638828838E-2</v>
      </c>
      <c r="H37" s="13">
        <v>16241</v>
      </c>
      <c r="I37">
        <f>$J$2-SUM($H$4:H37)</f>
        <v>2455344</v>
      </c>
      <c r="J37" s="3">
        <f>IFERROR(SUM($H$4:H37)/$J$2,"")</f>
        <v>0.11293228557194122</v>
      </c>
      <c r="K37" s="13">
        <v>8311</v>
      </c>
      <c r="L37">
        <f>$M$2-SUM($K$4:K37)</f>
        <v>2587699</v>
      </c>
      <c r="M37" s="3">
        <f>IFERROR(SUM($K$4:K37)/$M$2,"")</f>
        <v>0.13410226946472059</v>
      </c>
      <c r="N37" s="13">
        <v>23441</v>
      </c>
      <c r="O37">
        <f>$P$2-SUM($N$4:N37)</f>
        <v>2745019</v>
      </c>
      <c r="P37" s="3">
        <f>IFERROR(SUM($N$4:N37)/$P$2,"")</f>
        <v>0.11451</v>
      </c>
      <c r="R37">
        <f t="shared" si="6"/>
        <v>8.2369778668872656E-2</v>
      </c>
      <c r="S37">
        <f t="shared" si="7"/>
        <v>5.8864543550695411E-2</v>
      </c>
      <c r="T37">
        <f t="shared" si="3"/>
        <v>0.48835998972043665</v>
      </c>
      <c r="U37" t="str">
        <f t="shared" si="2"/>
        <v xml:space="preserve">OK </v>
      </c>
      <c r="V37" t="e">
        <f t="shared" si="4"/>
        <v>#N/A</v>
      </c>
      <c r="W37" t="e">
        <f t="shared" si="5"/>
        <v>#N/A</v>
      </c>
    </row>
    <row r="38" spans="1:23" x14ac:dyDescent="0.2">
      <c r="A38" s="1" t="s">
        <v>21</v>
      </c>
      <c r="B38" s="12">
        <v>0</v>
      </c>
      <c r="C38">
        <f>$D$2-SUM($B$4:B38)</f>
        <v>2128088</v>
      </c>
      <c r="D38" s="3">
        <f>IFERROR(SUM($B$4:B38)/$D$2,"")</f>
        <v>0</v>
      </c>
      <c r="E38" s="13">
        <v>29401</v>
      </c>
      <c r="F38">
        <f>$G$2-SUM($E$4:E38)</f>
        <v>1967229</v>
      </c>
      <c r="G38" s="3">
        <f>IFERROR(SUM($E$4:E38)/$G$2,"")</f>
        <v>9.5955849913971852E-2</v>
      </c>
      <c r="H38" s="13">
        <v>13577</v>
      </c>
      <c r="I38">
        <f>$J$2-SUM($H$4:H38)</f>
        <v>2441767</v>
      </c>
      <c r="J38" s="3">
        <f>IFERROR(SUM($H$4:H38)/$J$2,"")</f>
        <v>0.11783738985011559</v>
      </c>
      <c r="K38" s="13">
        <v>6948</v>
      </c>
      <c r="L38">
        <f>$M$2-SUM($K$4:K38)</f>
        <v>2580751</v>
      </c>
      <c r="M38" s="3">
        <f>IFERROR(SUM($K$4:K38)/$M$2,"")</f>
        <v>0.13642721430249313</v>
      </c>
      <c r="N38" s="13">
        <v>20221</v>
      </c>
      <c r="O38">
        <f>$P$2-SUM($N$4:N38)</f>
        <v>2724798</v>
      </c>
      <c r="P38" s="3">
        <f>IFERROR(SUM($N$4:N38)/$P$2,"")</f>
        <v>0.12103290322580645</v>
      </c>
      <c r="R38">
        <f t="shared" si="6"/>
        <v>8.7555113516645133E-2</v>
      </c>
      <c r="S38">
        <f t="shared" si="7"/>
        <v>6.0668412346922745E-2</v>
      </c>
      <c r="T38">
        <f t="shared" si="3"/>
        <v>0.49355907385913084</v>
      </c>
      <c r="U38" t="str">
        <f t="shared" si="2"/>
        <v xml:space="preserve">OK </v>
      </c>
      <c r="V38" t="e">
        <f t="shared" si="4"/>
        <v>#N/A</v>
      </c>
      <c r="W38" t="e">
        <f t="shared" si="5"/>
        <v>#N/A</v>
      </c>
    </row>
    <row r="39" spans="1:23" x14ac:dyDescent="0.2">
      <c r="A39" s="1" t="s">
        <v>22</v>
      </c>
      <c r="B39" s="12">
        <v>0</v>
      </c>
      <c r="C39">
        <f>$D$2-SUM($B$4:B39)</f>
        <v>2128088</v>
      </c>
      <c r="D39" s="3">
        <f>IFERROR(SUM($B$4:B39)/$D$2,"")</f>
        <v>0</v>
      </c>
      <c r="E39" s="13">
        <v>24066</v>
      </c>
      <c r="F39">
        <f>$G$2-SUM($E$4:E39)</f>
        <v>1943163</v>
      </c>
      <c r="G39" s="3">
        <f>IFERROR(SUM($E$4:E39)/$G$2,"")</f>
        <v>0.10701542992014823</v>
      </c>
      <c r="H39" s="13">
        <v>11114</v>
      </c>
      <c r="I39">
        <f>$J$2-SUM($H$4:H39)</f>
        <v>2430653</v>
      </c>
      <c r="J39" s="3">
        <f>IFERROR(SUM($H$4:H39)/$J$2,"")</f>
        <v>0.12185266045095745</v>
      </c>
      <c r="K39" s="13">
        <v>5687</v>
      </c>
      <c r="L39">
        <f>$M$2-SUM($K$4:K39)</f>
        <v>2575064</v>
      </c>
      <c r="M39" s="3">
        <f>IFERROR(SUM($K$4:K39)/$M$2,"")</f>
        <v>0.13833020239869526</v>
      </c>
      <c r="N39" s="13">
        <v>16449</v>
      </c>
      <c r="O39">
        <f>$P$2-SUM($N$4:N39)</f>
        <v>2708349</v>
      </c>
      <c r="P39" s="3">
        <f>IFERROR(SUM($N$4:N39)/$P$2,"")</f>
        <v>0.1263390322580645</v>
      </c>
      <c r="R39">
        <f t="shared" si="6"/>
        <v>9.1799573192450232E-2</v>
      </c>
      <c r="S39">
        <f t="shared" si="7"/>
        <v>6.2521920002428941E-2</v>
      </c>
      <c r="T39">
        <f t="shared" si="3"/>
        <v>0.49411520550734483</v>
      </c>
      <c r="U39" t="str">
        <f t="shared" si="2"/>
        <v xml:space="preserve">OK </v>
      </c>
      <c r="V39" t="e">
        <f t="shared" si="4"/>
        <v>#N/A</v>
      </c>
      <c r="W39" t="e">
        <f t="shared" si="5"/>
        <v>#N/A</v>
      </c>
    </row>
    <row r="40" spans="1:23" x14ac:dyDescent="0.2">
      <c r="A40" s="1" t="s">
        <v>23</v>
      </c>
      <c r="B40" s="12">
        <v>0</v>
      </c>
      <c r="C40">
        <f>$D$2-SUM($B$4:B40)</f>
        <v>2128088</v>
      </c>
      <c r="D40" s="3">
        <f>IFERROR(SUM($B$4:B40)/$D$2,"")</f>
        <v>0</v>
      </c>
      <c r="E40" s="13">
        <v>0</v>
      </c>
      <c r="F40">
        <f>$G$2-SUM($E$4:E40)</f>
        <v>1943163</v>
      </c>
      <c r="G40" s="3">
        <f>IFERROR(SUM($E$4:E40)/$G$2,"")</f>
        <v>0.10701542992014823</v>
      </c>
      <c r="H40" s="13">
        <v>0</v>
      </c>
      <c r="I40">
        <f>$J$2-SUM($H$4:H40)</f>
        <v>2430653</v>
      </c>
      <c r="J40" s="3">
        <f>IFERROR(SUM($H$4:H40)/$J$2,"")</f>
        <v>0.12185266045095745</v>
      </c>
      <c r="K40" s="13">
        <v>0</v>
      </c>
      <c r="L40">
        <f>$M$2-SUM($K$4:K40)</f>
        <v>2575064</v>
      </c>
      <c r="M40" s="3">
        <f>IFERROR(SUM($K$4:K40)/$M$2,"")</f>
        <v>0.13833020239869526</v>
      </c>
      <c r="N40" s="13">
        <v>0</v>
      </c>
      <c r="O40">
        <f>$P$2-SUM($N$4:N40)</f>
        <v>2708349</v>
      </c>
      <c r="P40" s="3">
        <f>IFERROR(SUM($N$4:N40)/$P$2,"")</f>
        <v>0.1263390322580645</v>
      </c>
      <c r="R40">
        <f t="shared" si="6"/>
        <v>9.1799573192450232E-2</v>
      </c>
      <c r="S40">
        <f t="shared" si="7"/>
        <v>6.2521920002428941E-2</v>
      </c>
      <c r="T40">
        <f t="shared" si="3"/>
        <v>0.49411520550734483</v>
      </c>
      <c r="U40" t="str">
        <f t="shared" si="2"/>
        <v xml:space="preserve">OK </v>
      </c>
      <c r="V40" t="e">
        <f t="shared" si="4"/>
        <v>#N/A</v>
      </c>
      <c r="W40" t="e">
        <f t="shared" si="5"/>
        <v>#N/A</v>
      </c>
    </row>
    <row r="41" spans="1:23" x14ac:dyDescent="0.2">
      <c r="A41" s="1" t="s">
        <v>24</v>
      </c>
      <c r="B41" s="12">
        <v>73256</v>
      </c>
      <c r="C41">
        <f>$D$2-SUM($B$4:B41)</f>
        <v>2054832</v>
      </c>
      <c r="D41" s="3">
        <f>IFERROR(SUM($B$4:B41)/$D$2,"")</f>
        <v>3.4423388506490335E-2</v>
      </c>
      <c r="E41" s="13">
        <v>19178</v>
      </c>
      <c r="F41">
        <f>$G$2-SUM($E$4:E41)</f>
        <v>1923985</v>
      </c>
      <c r="G41" s="3">
        <f>IFERROR(SUM($E$4:E41)/$G$2,"")</f>
        <v>0.11582871943059661</v>
      </c>
      <c r="H41" s="13">
        <v>8857</v>
      </c>
      <c r="I41">
        <f>$J$2-SUM($H$4:H41)</f>
        <v>2421796</v>
      </c>
      <c r="J41" s="3">
        <f>IFERROR(SUM($H$4:H41)/$J$2,"")</f>
        <v>0.12505252114122706</v>
      </c>
      <c r="K41" s="13">
        <v>4532</v>
      </c>
      <c r="L41">
        <f>$M$2-SUM($K$4:K41)</f>
        <v>2570532</v>
      </c>
      <c r="M41" s="3">
        <f>IFERROR(SUM($K$4:K41)/$M$2,"")</f>
        <v>0.13984670355079443</v>
      </c>
      <c r="N41" s="13">
        <v>42330</v>
      </c>
      <c r="O41">
        <f>$P$2-SUM($N$4:N41)</f>
        <v>2666019</v>
      </c>
      <c r="P41" s="3">
        <f>IFERROR(SUM($N$4:N41)/$P$2,"")</f>
        <v>0.13999387096774193</v>
      </c>
      <c r="R41">
        <f t="shared" si="6"/>
        <v>0.1037878331572771</v>
      </c>
      <c r="S41">
        <f t="shared" si="7"/>
        <v>4.7289315964145318E-2</v>
      </c>
      <c r="T41">
        <f t="shared" si="3"/>
        <v>0.68479875497890563</v>
      </c>
      <c r="U41" t="str">
        <f t="shared" si="2"/>
        <v xml:space="preserve">OK </v>
      </c>
      <c r="V41" t="e">
        <f t="shared" si="4"/>
        <v>#N/A</v>
      </c>
      <c r="W41" t="e">
        <f t="shared" si="5"/>
        <v>#N/A</v>
      </c>
    </row>
    <row r="42" spans="1:23" x14ac:dyDescent="0.2">
      <c r="A42" s="1" t="s">
        <v>25</v>
      </c>
      <c r="B42" s="12">
        <v>56368</v>
      </c>
      <c r="C42">
        <f>$D$2-SUM($B$4:B42)</f>
        <v>1998464</v>
      </c>
      <c r="D42" s="3">
        <f>IFERROR(SUM($B$4:B42)/$D$2,"")</f>
        <v>6.0911014958028052E-2</v>
      </c>
      <c r="E42" s="13">
        <v>14757</v>
      </c>
      <c r="F42">
        <f>$G$2-SUM($E$4:E42)</f>
        <v>1909228</v>
      </c>
      <c r="G42" s="3">
        <f>IFERROR(SUM($E$4:E42)/$G$2,"")</f>
        <v>0.12261032925986383</v>
      </c>
      <c r="H42" s="13">
        <v>6815</v>
      </c>
      <c r="I42">
        <f>$J$2-SUM($H$4:H42)</f>
        <v>2414981</v>
      </c>
      <c r="J42" s="3">
        <f>IFERROR(SUM($H$4:H42)/$J$2,"")</f>
        <v>0.12751464721147512</v>
      </c>
      <c r="K42" s="13">
        <v>3487</v>
      </c>
      <c r="L42">
        <f>$M$2-SUM($K$4:K42)</f>
        <v>2567045</v>
      </c>
      <c r="M42" s="3">
        <f>IFERROR(SUM($K$4:K42)/$M$2,"")</f>
        <v>0.14101352603918141</v>
      </c>
      <c r="N42" s="13">
        <v>31146</v>
      </c>
      <c r="O42">
        <f>$P$2-SUM($N$4:N42)</f>
        <v>2634873</v>
      </c>
      <c r="P42" s="3">
        <f>IFERROR(SUM($N$4:N42)/$P$2,"")</f>
        <v>0.15004096774193548</v>
      </c>
      <c r="R42">
        <f t="shared" si="6"/>
        <v>0.11301237936713709</v>
      </c>
      <c r="S42">
        <f t="shared" si="7"/>
        <v>3.5595190700488069E-2</v>
      </c>
      <c r="T42">
        <f t="shared" si="3"/>
        <v>0.93044525496274233</v>
      </c>
      <c r="U42" t="str">
        <f t="shared" si="2"/>
        <v xml:space="preserve">OK </v>
      </c>
      <c r="V42" t="e">
        <f t="shared" si="4"/>
        <v>#N/A</v>
      </c>
      <c r="W42" t="e">
        <f t="shared" si="5"/>
        <v>#N/A</v>
      </c>
    </row>
    <row r="43" spans="1:23" x14ac:dyDescent="0.2">
      <c r="A43" s="1" t="s">
        <v>26</v>
      </c>
      <c r="B43" s="12">
        <v>41345</v>
      </c>
      <c r="C43">
        <f>$D$2-SUM($B$4:B43)</f>
        <v>1957119</v>
      </c>
      <c r="D43" s="3">
        <f>IFERROR(SUM($B$4:B43)/$D$2,"")</f>
        <v>8.0339252888038462E-2</v>
      </c>
      <c r="E43" s="13">
        <v>10824</v>
      </c>
      <c r="F43">
        <f>$G$2-SUM($E$4:E43)</f>
        <v>1898404</v>
      </c>
      <c r="G43" s="3">
        <f>IFERROR(SUM($E$4:E43)/$G$2,"")</f>
        <v>0.12758452081587035</v>
      </c>
      <c r="H43" s="13">
        <v>4999</v>
      </c>
      <c r="I43">
        <f>$J$2-SUM($H$4:H43)</f>
        <v>2409982</v>
      </c>
      <c r="J43" s="3">
        <f>IFERROR(SUM($H$4:H43)/$J$2,"")</f>
        <v>0.12932068803688529</v>
      </c>
      <c r="K43" s="13">
        <v>2558</v>
      </c>
      <c r="L43">
        <f>$M$2-SUM($K$4:K43)</f>
        <v>2564487</v>
      </c>
      <c r="M43" s="3">
        <f>IFERROR(SUM($K$4:K43)/$M$2,"")</f>
        <v>0.14186948586863191</v>
      </c>
      <c r="N43" s="13">
        <v>24190</v>
      </c>
      <c r="O43">
        <f>$P$2-SUM($N$4:N43)</f>
        <v>2610683</v>
      </c>
      <c r="P43" s="3">
        <f>IFERROR(SUM($N$4:N43)/$P$2,"")</f>
        <v>0.15784419354838711</v>
      </c>
      <c r="R43">
        <f t="shared" si="6"/>
        <v>0.1197784869023565</v>
      </c>
      <c r="S43">
        <f t="shared" si="7"/>
        <v>2.7052129817045606E-2</v>
      </c>
      <c r="T43">
        <f t="shared" si="3"/>
        <v>1.2585701495260049</v>
      </c>
      <c r="U43" t="str">
        <f t="shared" si="2"/>
        <v xml:space="preserve">OK </v>
      </c>
      <c r="V43" t="e">
        <f t="shared" si="4"/>
        <v>#N/A</v>
      </c>
      <c r="W43" t="e">
        <f t="shared" si="5"/>
        <v>#N/A</v>
      </c>
    </row>
    <row r="44" spans="1:23" x14ac:dyDescent="0.2">
      <c r="A44" s="1" t="s">
        <v>27</v>
      </c>
      <c r="B44" s="12">
        <v>28293</v>
      </c>
      <c r="C44">
        <f>$D$2-SUM($B$4:B44)</f>
        <v>1928826</v>
      </c>
      <c r="D44" s="3">
        <f>IFERROR(SUM($B$4:B44)/$D$2,"")</f>
        <v>9.363428580021127E-2</v>
      </c>
      <c r="E44" s="13">
        <v>7407</v>
      </c>
      <c r="F44">
        <f>$G$2-SUM($E$4:E44)</f>
        <v>1890997</v>
      </c>
      <c r="G44" s="3">
        <f>IFERROR(SUM($E$4:E44)/$G$2,"")</f>
        <v>0.13098842296436816</v>
      </c>
      <c r="H44" s="13">
        <v>3421</v>
      </c>
      <c r="I44">
        <f>$J$2-SUM($H$4:H44)</f>
        <v>2406561</v>
      </c>
      <c r="J44" s="3">
        <f>IFERROR(SUM($H$4:H44)/$J$2,"")</f>
        <v>0.13055662835769508</v>
      </c>
      <c r="K44" s="13">
        <v>1750</v>
      </c>
      <c r="L44">
        <f>$M$2-SUM($K$4:K44)</f>
        <v>2562737</v>
      </c>
      <c r="M44" s="3">
        <f>IFERROR(SUM($K$4:K44)/$M$2,"")</f>
        <v>0.14245507214757577</v>
      </c>
      <c r="N44" s="13">
        <v>15838</v>
      </c>
      <c r="O44">
        <f>$P$2-SUM($N$4:N44)</f>
        <v>2594845</v>
      </c>
      <c r="P44" s="3">
        <f>IFERROR(SUM($N$4:N44)/$P$2,"")</f>
        <v>0.16295322580645161</v>
      </c>
      <c r="R44">
        <f t="shared" si="6"/>
        <v>0.12440860231746256</v>
      </c>
      <c r="S44">
        <f t="shared" si="7"/>
        <v>2.1243241233939041E-2</v>
      </c>
      <c r="T44">
        <f t="shared" si="3"/>
        <v>1.6228860245830401</v>
      </c>
      <c r="U44" t="str">
        <f t="shared" si="2"/>
        <v xml:space="preserve">OK </v>
      </c>
      <c r="V44" t="e">
        <f t="shared" si="4"/>
        <v>#N/A</v>
      </c>
      <c r="W44" t="e">
        <f t="shared" si="5"/>
        <v>#N/A</v>
      </c>
    </row>
    <row r="45" spans="1:23" x14ac:dyDescent="0.2">
      <c r="A45" s="1" t="s">
        <v>28</v>
      </c>
      <c r="B45" s="12">
        <v>17349</v>
      </c>
      <c r="C45">
        <f>$D$2-SUM($B$4:B45)</f>
        <v>1911477</v>
      </c>
      <c r="D45" s="3">
        <f>IFERROR(SUM($B$4:B45)/$D$2,"")</f>
        <v>0.10178667423527599</v>
      </c>
      <c r="E45" s="13">
        <v>4542</v>
      </c>
      <c r="F45">
        <f>$G$2-SUM($E$4:E45)</f>
        <v>1886455</v>
      </c>
      <c r="G45" s="3">
        <f>IFERROR(SUM($E$4:E45)/$G$2,"")</f>
        <v>0.13307570844546404</v>
      </c>
      <c r="H45" s="13">
        <v>2098</v>
      </c>
      <c r="I45">
        <f>$J$2-SUM($H$4:H45)</f>
        <v>2404463</v>
      </c>
      <c r="J45" s="3">
        <f>IFERROR(SUM($H$4:H45)/$J$2,"")</f>
        <v>0.13131459468130188</v>
      </c>
      <c r="K45" s="13">
        <v>1073</v>
      </c>
      <c r="L45">
        <f>$M$2-SUM($K$4:K45)</f>
        <v>2561664</v>
      </c>
      <c r="M45" s="3">
        <f>IFERROR(SUM($K$4:K45)/$M$2,"")</f>
        <v>0.14281412019175108</v>
      </c>
      <c r="N45" s="13">
        <v>9963</v>
      </c>
      <c r="O45">
        <f>$P$2-SUM($N$4:N45)</f>
        <v>2584882</v>
      </c>
      <c r="P45" s="3">
        <f>IFERROR(SUM($N$4:N45)/$P$2,"")</f>
        <v>0.16616709677419356</v>
      </c>
      <c r="R45">
        <f t="shared" si="6"/>
        <v>0.12724777438844825</v>
      </c>
      <c r="S45">
        <f t="shared" si="7"/>
        <v>1.7711414260726113E-2</v>
      </c>
      <c r="T45">
        <f t="shared" si="3"/>
        <v>1.9654274743204609</v>
      </c>
      <c r="U45" t="str">
        <f t="shared" si="2"/>
        <v xml:space="preserve">OK </v>
      </c>
      <c r="V45" t="e">
        <f t="shared" si="4"/>
        <v>#N/A</v>
      </c>
      <c r="W45" t="e">
        <f t="shared" si="5"/>
        <v>#N/A</v>
      </c>
    </row>
    <row r="46" spans="1:23" x14ac:dyDescent="0.2">
      <c r="A46" s="1" t="s">
        <v>29</v>
      </c>
      <c r="B46" s="12">
        <v>8708</v>
      </c>
      <c r="C46">
        <f>$D$2-SUM($B$4:B46)</f>
        <v>1902769</v>
      </c>
      <c r="D46" s="3">
        <f>IFERROR(SUM($B$4:B46)/$D$2,"")</f>
        <v>0.10587861028303341</v>
      </c>
      <c r="E46" s="13">
        <v>2280</v>
      </c>
      <c r="F46">
        <f>$G$2-SUM($E$4:E46)</f>
        <v>1884175</v>
      </c>
      <c r="G46" s="3">
        <f>IFERROR(SUM($E$4:E46)/$G$2,"")</f>
        <v>0.13412348715460068</v>
      </c>
      <c r="H46" s="13">
        <v>1053</v>
      </c>
      <c r="I46">
        <f>$J$2-SUM($H$4:H46)</f>
        <v>2403410</v>
      </c>
      <c r="J46" s="3">
        <f>IFERROR(SUM($H$4:H46)/$J$2,"")</f>
        <v>0.13169502296478997</v>
      </c>
      <c r="K46" s="13">
        <v>539</v>
      </c>
      <c r="L46">
        <f>$M$2-SUM($K$4:K46)</f>
        <v>2561125</v>
      </c>
      <c r="M46" s="3">
        <f>IFERROR(SUM($K$4:K46)/$M$2,"")</f>
        <v>0.14299448076566576</v>
      </c>
      <c r="N46" s="13">
        <v>5190</v>
      </c>
      <c r="O46">
        <f>$P$2-SUM($N$4:N46)</f>
        <v>2579692</v>
      </c>
      <c r="P46" s="3">
        <f>IFERROR(SUM($N$4:N46)/$P$2,"")</f>
        <v>0.16784129032258063</v>
      </c>
      <c r="R46">
        <f t="shared" si="6"/>
        <v>0.12867290029202247</v>
      </c>
      <c r="S46">
        <f t="shared" si="7"/>
        <v>1.5953363771450527E-2</v>
      </c>
      <c r="T46">
        <f t="shared" si="3"/>
        <v>2.1959803319795994</v>
      </c>
      <c r="U46" t="str">
        <f>IF(ISBLANK(N46),"",(IF(T46="","",IF(ABS(T46)&gt;=3,"ANOMALY",IF(ABS(T46)&gt;=2,"WARNING","OK")))&amp;" "&amp;IF(T46="","",IF(ABS(T46)&lt;2,"",IF(T46/ABS(T46)=-1,"LOW","HIGH")))))</f>
        <v>WARNING HIGH</v>
      </c>
      <c r="V46">
        <f t="shared" si="4"/>
        <v>0.16784129032258063</v>
      </c>
      <c r="W46" t="e">
        <f t="shared" si="5"/>
        <v>#N/A</v>
      </c>
    </row>
    <row r="47" spans="1:23" x14ac:dyDescent="0.2">
      <c r="A47" s="1" t="s">
        <v>30</v>
      </c>
      <c r="B47" s="12">
        <v>0</v>
      </c>
      <c r="C47">
        <f>$D$2-SUM($B$4:B47)</f>
        <v>1902769</v>
      </c>
      <c r="D47" s="3">
        <f>IFERROR(SUM($B$4:B47)/$D$2,"")</f>
        <v>0.10587861028303341</v>
      </c>
      <c r="E47" s="13">
        <v>0</v>
      </c>
      <c r="F47">
        <f>$G$2-SUM($E$4:E47)</f>
        <v>1884175</v>
      </c>
      <c r="G47" s="3">
        <f>IFERROR(SUM($E$4:E47)/$G$2,"")</f>
        <v>0.13412348715460068</v>
      </c>
      <c r="H47" s="13">
        <v>0</v>
      </c>
      <c r="I47">
        <f>$J$2-SUM($H$4:H47)</f>
        <v>2403410</v>
      </c>
      <c r="J47" s="3">
        <f>IFERROR(SUM($H$4:H47)/$J$2,"")</f>
        <v>0.13169502296478997</v>
      </c>
      <c r="K47" s="13">
        <v>0</v>
      </c>
      <c r="L47">
        <f>$M$2-SUM($K$4:K47)</f>
        <v>2561125</v>
      </c>
      <c r="M47" s="3">
        <f>IFERROR(SUM($K$4:K47)/$M$2,"")</f>
        <v>0.14299448076566576</v>
      </c>
      <c r="N47" s="13">
        <v>0</v>
      </c>
      <c r="O47">
        <f>$P$2-SUM($N$4:N47)</f>
        <v>2579692</v>
      </c>
      <c r="P47" s="3">
        <f>IFERROR(SUM($N$4:N47)/$P$2,"")</f>
        <v>0.16784129032258063</v>
      </c>
      <c r="R47">
        <f t="shared" si="6"/>
        <v>0.12867290029202247</v>
      </c>
      <c r="S47">
        <f t="shared" si="7"/>
        <v>1.5953363771450527E-2</v>
      </c>
      <c r="T47">
        <f t="shared" si="3"/>
        <v>2.1959803319795994</v>
      </c>
      <c r="U47" t="str">
        <f t="shared" ref="U47:U49" si="8">IF(ISBLANK(N47),"",(IF(T47="","",IF(ABS(T47)&gt;=3,"ANOMALY",IF(ABS(T47)&gt;=2,"WARNING","OK")))&amp;" "&amp;IF(T47="","",IF(ABS(T47)&lt;2,"",IF(T47/ABS(T47)=-1,"LOW","HIGH")))))</f>
        <v>WARNING HIGH</v>
      </c>
      <c r="V47">
        <f t="shared" si="4"/>
        <v>0.16784129032258063</v>
      </c>
      <c r="W47" t="e">
        <f t="shared" si="5"/>
        <v>#N/A</v>
      </c>
    </row>
    <row r="48" spans="1:23" x14ac:dyDescent="0.2">
      <c r="A48" s="1" t="s">
        <v>31</v>
      </c>
      <c r="B48" s="12">
        <v>2680</v>
      </c>
      <c r="C48">
        <f>$D$2-SUM($B$4:B48)</f>
        <v>1900089</v>
      </c>
      <c r="D48" s="3">
        <f>IFERROR(SUM($B$4:B48)/$D$2,"")</f>
        <v>0.10713795670103868</v>
      </c>
      <c r="E48" s="13">
        <v>702</v>
      </c>
      <c r="F48">
        <f>$G$2-SUM($E$4:E48)</f>
        <v>1883473</v>
      </c>
      <c r="G48" s="3">
        <f>IFERROR(SUM($E$4:E48)/$G$2,"")</f>
        <v>0.13444609270451904</v>
      </c>
      <c r="H48" s="13">
        <v>324</v>
      </c>
      <c r="I48">
        <f>$J$2-SUM($H$4:H48)</f>
        <v>2403086</v>
      </c>
      <c r="J48" s="3">
        <f>IFERROR(SUM($H$4:H48)/$J$2,"")</f>
        <v>0.13181207782124785</v>
      </c>
      <c r="K48" s="13">
        <v>166</v>
      </c>
      <c r="L48">
        <f>$M$2-SUM($K$4:K48)</f>
        <v>2560959</v>
      </c>
      <c r="M48" s="3">
        <f>IFERROR(SUM($K$4:K48)/$M$2,"")</f>
        <v>0.14305002780698273</v>
      </c>
      <c r="N48" s="13">
        <v>1462</v>
      </c>
      <c r="O48">
        <f>$P$2-SUM($N$4:N48)</f>
        <v>2578230</v>
      </c>
      <c r="P48" s="3">
        <f>IFERROR(SUM($N$4:N48)/$P$2,"")</f>
        <v>0.16831290322580644</v>
      </c>
      <c r="R48">
        <f t="shared" si="6"/>
        <v>0.12911153875844708</v>
      </c>
      <c r="S48">
        <f t="shared" si="7"/>
        <v>1.5415037705901032E-2</v>
      </c>
      <c r="T48">
        <f t="shared" si="3"/>
        <v>2.2745819356952834</v>
      </c>
      <c r="U48" t="str">
        <f t="shared" si="8"/>
        <v>WARNING HIGH</v>
      </c>
      <c r="V48">
        <f t="shared" si="4"/>
        <v>0.16831290322580644</v>
      </c>
      <c r="W48" t="e">
        <f t="shared" si="5"/>
        <v>#N/A</v>
      </c>
    </row>
    <row r="49" spans="1:23" x14ac:dyDescent="0.2">
      <c r="A49" s="1" t="s">
        <v>38</v>
      </c>
      <c r="B49" s="12">
        <v>513000</v>
      </c>
      <c r="C49">
        <f>$D$2-SUM($B$4:B49)</f>
        <v>1387089</v>
      </c>
      <c r="D49" s="3">
        <f>IFERROR(SUM($B$4:B49)/$D$2,"")</f>
        <v>0.34819941656548037</v>
      </c>
      <c r="E49" s="13">
        <v>531924</v>
      </c>
      <c r="F49">
        <f>$G$2-SUM($E$4:E49)</f>
        <v>1351549</v>
      </c>
      <c r="G49" s="3">
        <f>IFERROR(SUM($E$4:E49)/$G$2,"")</f>
        <v>0.37889286554609491</v>
      </c>
      <c r="H49" s="13">
        <v>516864</v>
      </c>
      <c r="I49">
        <f>$J$2-SUM($H$4:H49)</f>
        <v>1886222</v>
      </c>
      <c r="J49" s="3">
        <f>IFERROR(SUM($H$4:H49)/$J$2,"")</f>
        <v>0.31854492142692759</v>
      </c>
      <c r="K49" s="13">
        <v>512999</v>
      </c>
      <c r="L49">
        <f>$M$2-SUM($K$4:K49)</f>
        <v>2047960</v>
      </c>
      <c r="M49" s="3">
        <f>IFERROR(SUM($K$4:K49)/$M$2,"")</f>
        <v>0.31471012809950816</v>
      </c>
      <c r="N49" s="13">
        <v>866224</v>
      </c>
      <c r="O49">
        <f>$P$2-SUM($N$4:N49)</f>
        <v>1712006</v>
      </c>
      <c r="P49" s="3">
        <f>IFERROR(SUM($N$4:N49)/$P$2,"")</f>
        <v>0.44774000000000003</v>
      </c>
      <c r="R49">
        <f t="shared" si="6"/>
        <v>0.34008683290950276</v>
      </c>
      <c r="S49">
        <f t="shared" si="7"/>
        <v>2.9887306558159424E-2</v>
      </c>
      <c r="T49">
        <f t="shared" si="3"/>
        <v>3.2216994748464827</v>
      </c>
      <c r="U49" t="str">
        <f t="shared" si="8"/>
        <v>ANOMALY HIGH</v>
      </c>
      <c r="V49" t="e">
        <f t="shared" si="4"/>
        <v>#N/A</v>
      </c>
      <c r="W49">
        <f t="shared" si="5"/>
        <v>0.44774000000000003</v>
      </c>
    </row>
    <row r="50" spans="1:23" s="22" customFormat="1" x14ac:dyDescent="0.2">
      <c r="A50" s="21" t="s">
        <v>102</v>
      </c>
      <c r="B50" s="22">
        <f>SUM(B4:B49)</f>
        <v>740999</v>
      </c>
      <c r="D50" s="23"/>
      <c r="E50" s="24">
        <f>SUM(E4:E49)</f>
        <v>824483</v>
      </c>
      <c r="G50" s="23"/>
      <c r="H50" s="24">
        <f>SUM(H4:H49)</f>
        <v>881711</v>
      </c>
      <c r="J50" s="23"/>
      <c r="K50" s="24">
        <f>SUM(K4:K49)</f>
        <v>940498</v>
      </c>
      <c r="M50" s="23"/>
      <c r="N50" s="24">
        <f>SUM(N4:N49)</f>
        <v>1387994</v>
      </c>
      <c r="P50" s="23"/>
    </row>
  </sheetData>
  <sheetProtection algorithmName="SHA-512" hashValue="Omp9R477GPlvnEn1i7qaVJmXPrjFAL2ax1MFxQ5iu7mH8HmFH2kQdXPKpVVZQM0+SbBMh2w7YW1XLwZimcZbgA==" saltValue="mePcHCclhLPrjXsj9JVNmg==" spinCount="100000" sheet="1" objects="1" scenarios="1" selectLockedCells="1"/>
  <mergeCells count="10">
    <mergeCell ref="N2:O2"/>
    <mergeCell ref="K2:L2"/>
    <mergeCell ref="H2:I2"/>
    <mergeCell ref="E2:F2"/>
    <mergeCell ref="B2:C2"/>
    <mergeCell ref="B1:D1"/>
    <mergeCell ref="E1:G1"/>
    <mergeCell ref="H1:J1"/>
    <mergeCell ref="K1:M1"/>
    <mergeCell ref="N1:P1"/>
  </mergeCells>
  <phoneticPr fontId="2" type="noConversion"/>
  <conditionalFormatting sqref="U1:U1048576">
    <cfRule type="containsText" dxfId="5" priority="1" operator="containsText" text="Anom">
      <formula>NOT(ISERROR(SEARCH("Anom",U1)))</formula>
    </cfRule>
    <cfRule type="containsText" dxfId="4" priority="2" operator="containsText" text="War">
      <formula>NOT(ISERROR(SEARCH("War",U1)))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72099-B1A8-4C6D-81B8-591ACEFCBCE7}">
  <dimension ref="A1:AL99"/>
  <sheetViews>
    <sheetView zoomScaleNormal="100" workbookViewId="0">
      <pane xSplit="1" topLeftCell="B1" activePane="topRight" state="frozen"/>
      <selection pane="topRight" activeCell="G17" sqref="G17"/>
    </sheetView>
  </sheetViews>
  <sheetFormatPr baseColWidth="10" defaultColWidth="8.83203125" defaultRowHeight="15" x14ac:dyDescent="0.2"/>
  <cols>
    <col min="1" max="1" width="12.33203125" bestFit="1" customWidth="1"/>
    <col min="2" max="2" width="13.5" bestFit="1" customWidth="1"/>
    <col min="3" max="3" width="17.5" bestFit="1" customWidth="1"/>
    <col min="4" max="4" width="20.83203125" bestFit="1" customWidth="1"/>
    <col min="5" max="5" width="19.83203125" style="3" bestFit="1" customWidth="1"/>
    <col min="6" max="6" width="16.6640625" style="2" bestFit="1" customWidth="1"/>
    <col min="7" max="7" width="17.5" bestFit="1" customWidth="1"/>
    <col min="8" max="8" width="20.83203125" bestFit="1" customWidth="1"/>
    <col min="9" max="9" width="19.83203125" style="3" bestFit="1" customWidth="1"/>
    <col min="10" max="10" width="16.6640625" style="2" bestFit="1" customWidth="1"/>
    <col min="11" max="11" width="17.5" bestFit="1" customWidth="1"/>
    <col min="12" max="12" width="20.83203125" bestFit="1" customWidth="1"/>
    <col min="13" max="13" width="19.83203125" style="3" bestFit="1" customWidth="1"/>
    <col min="14" max="14" width="16.6640625" style="2" bestFit="1" customWidth="1"/>
    <col min="15" max="15" width="17.5" bestFit="1" customWidth="1"/>
    <col min="16" max="16" width="20.83203125" bestFit="1" customWidth="1"/>
    <col min="17" max="17" width="19.83203125" style="3" bestFit="1" customWidth="1"/>
    <col min="18" max="18" width="16.6640625" style="2" bestFit="1" customWidth="1"/>
    <col min="19" max="19" width="17.5" bestFit="1" customWidth="1"/>
    <col min="20" max="20" width="20.83203125" bestFit="1" customWidth="1"/>
    <col min="21" max="21" width="19.83203125" style="3" bestFit="1" customWidth="1"/>
    <col min="22" max="22" width="20.83203125" hidden="1" customWidth="1"/>
    <col min="23" max="23" width="13.83203125" hidden="1" customWidth="1"/>
    <col min="24" max="24" width="19.5" hidden="1" customWidth="1"/>
    <col min="25" max="25" width="12.33203125" hidden="1" customWidth="1"/>
    <col min="26" max="26" width="13.33203125" bestFit="1" customWidth="1"/>
    <col min="27" max="28" width="13.33203125" hidden="1" customWidth="1"/>
    <col min="29" max="29" width="9.1640625" customWidth="1"/>
    <col min="30" max="30" width="12.83203125" customWidth="1"/>
    <col min="31" max="31" width="11.6640625" customWidth="1"/>
    <col min="32" max="32" width="12.33203125" customWidth="1"/>
    <col min="33" max="33" width="13.33203125" customWidth="1"/>
    <col min="34" max="34" width="9.1640625" customWidth="1"/>
    <col min="35" max="35" width="14.5" customWidth="1"/>
    <col min="36" max="36" width="11.6640625" customWidth="1"/>
    <col min="37" max="37" width="12.33203125" customWidth="1"/>
    <col min="38" max="38" width="13.33203125" customWidth="1"/>
  </cols>
  <sheetData>
    <row r="1" spans="1:38" ht="22" x14ac:dyDescent="0.3">
      <c r="B1" s="25" t="s">
        <v>34</v>
      </c>
      <c r="C1" s="25"/>
      <c r="D1" s="25"/>
      <c r="E1" s="26"/>
      <c r="F1" s="27" t="s">
        <v>35</v>
      </c>
      <c r="G1" s="25"/>
      <c r="H1" s="25"/>
      <c r="I1" s="26"/>
      <c r="J1" s="27" t="s">
        <v>36</v>
      </c>
      <c r="K1" s="25"/>
      <c r="L1" s="25"/>
      <c r="M1" s="26"/>
      <c r="N1" s="27" t="s">
        <v>37</v>
      </c>
      <c r="O1" s="25"/>
      <c r="P1" s="25"/>
      <c r="Q1" s="26"/>
      <c r="R1" s="27" t="s">
        <v>33</v>
      </c>
      <c r="S1" s="25"/>
      <c r="T1" s="25"/>
      <c r="U1" s="26"/>
      <c r="V1" s="4"/>
    </row>
    <row r="2" spans="1:38" ht="16" x14ac:dyDescent="0.2">
      <c r="B2" s="29" t="s">
        <v>62</v>
      </c>
      <c r="C2" s="29"/>
      <c r="D2" s="29"/>
      <c r="E2" s="14">
        <v>2128088</v>
      </c>
      <c r="F2" s="29" t="s">
        <v>62</v>
      </c>
      <c r="G2" s="29"/>
      <c r="H2" s="29"/>
      <c r="I2" s="14">
        <v>2176032</v>
      </c>
      <c r="J2" s="29" t="s">
        <v>62</v>
      </c>
      <c r="K2" s="29"/>
      <c r="L2" s="29"/>
      <c r="M2" s="14">
        <v>2767933</v>
      </c>
      <c r="N2" s="29" t="s">
        <v>62</v>
      </c>
      <c r="O2" s="29"/>
      <c r="P2" s="29"/>
      <c r="Q2" s="14">
        <v>2988458</v>
      </c>
      <c r="R2" s="29" t="s">
        <v>62</v>
      </c>
      <c r="S2" s="29"/>
      <c r="T2" s="29"/>
      <c r="U2" s="14">
        <v>3100000</v>
      </c>
    </row>
    <row r="3" spans="1:38" s="9" customFormat="1" ht="34" x14ac:dyDescent="0.2">
      <c r="A3" s="6" t="s">
        <v>1</v>
      </c>
      <c r="B3" s="6" t="s">
        <v>0</v>
      </c>
      <c r="C3" s="6" t="s">
        <v>63</v>
      </c>
      <c r="D3" s="6" t="s">
        <v>32</v>
      </c>
      <c r="E3" s="7" t="s">
        <v>64</v>
      </c>
      <c r="F3" s="8" t="s">
        <v>0</v>
      </c>
      <c r="G3" s="6" t="s">
        <v>63</v>
      </c>
      <c r="H3" s="6" t="s">
        <v>32</v>
      </c>
      <c r="I3" s="7" t="s">
        <v>64</v>
      </c>
      <c r="J3" s="8" t="s">
        <v>0</v>
      </c>
      <c r="K3" s="6" t="s">
        <v>63</v>
      </c>
      <c r="L3" s="6" t="s">
        <v>32</v>
      </c>
      <c r="M3" s="7" t="s">
        <v>64</v>
      </c>
      <c r="N3" s="8" t="s">
        <v>0</v>
      </c>
      <c r="O3" s="6" t="s">
        <v>63</v>
      </c>
      <c r="P3" s="6" t="s">
        <v>32</v>
      </c>
      <c r="Q3" s="7" t="s">
        <v>64</v>
      </c>
      <c r="R3" s="8" t="s">
        <v>0</v>
      </c>
      <c r="S3" s="6" t="s">
        <v>63</v>
      </c>
      <c r="T3" s="6" t="s">
        <v>32</v>
      </c>
      <c r="U3" s="7" t="s">
        <v>64</v>
      </c>
      <c r="V3" s="6"/>
      <c r="W3" s="6" t="s">
        <v>40</v>
      </c>
      <c r="X3" s="6" t="s">
        <v>41</v>
      </c>
      <c r="Y3" s="6" t="s">
        <v>67</v>
      </c>
      <c r="Z3" s="6" t="s">
        <v>39</v>
      </c>
      <c r="AA3" s="6" t="s">
        <v>42</v>
      </c>
      <c r="AB3" s="6" t="s">
        <v>43</v>
      </c>
      <c r="AD3" s="10"/>
      <c r="AE3" s="10"/>
      <c r="AF3" s="10"/>
      <c r="AG3" s="10"/>
      <c r="AI3" s="10"/>
      <c r="AJ3" s="10"/>
      <c r="AK3" s="10"/>
      <c r="AL3" s="10"/>
    </row>
    <row r="4" spans="1:38" x14ac:dyDescent="0.2">
      <c r="A4" s="1" t="s">
        <v>59</v>
      </c>
      <c r="B4" s="12">
        <v>129</v>
      </c>
      <c r="C4" s="12">
        <v>0</v>
      </c>
      <c r="D4">
        <f>$E$2+SUM($C4:C$4)-SUM($B4:B$4)</f>
        <v>2127959</v>
      </c>
      <c r="E4" s="3">
        <f>IFERROR(SUM($B$4:B4)/($E$2+SUM($C$4:C4)),"")</f>
        <v>6.0617794000999957E-5</v>
      </c>
      <c r="F4" s="13">
        <v>109</v>
      </c>
      <c r="G4" s="12">
        <v>0</v>
      </c>
      <c r="H4">
        <f>$I$2+SUM($G4:G$4)-SUM($F4:F$4)</f>
        <v>2175923</v>
      </c>
      <c r="I4" s="3">
        <f>IFERROR(SUM($F$4:F4)/($I$2+SUM($G$4:G4)),"")</f>
        <v>5.0091175129777507E-5</v>
      </c>
      <c r="J4" s="13">
        <v>156</v>
      </c>
      <c r="K4" s="12">
        <v>0</v>
      </c>
      <c r="L4">
        <f>$M$2+SUM($K4:K$4)-SUM($J4:J$4)</f>
        <v>2767777</v>
      </c>
      <c r="M4" s="3">
        <f>IFERROR(SUM($J$4:J4)/($M$2+SUM($K$4:K4)),"")</f>
        <v>5.635974570193715E-5</v>
      </c>
      <c r="N4" s="13">
        <v>174</v>
      </c>
      <c r="O4" s="12">
        <v>0</v>
      </c>
      <c r="P4">
        <f>$Q$2+SUM($O$4:O4)-SUM($N4:N$4)</f>
        <v>2988284</v>
      </c>
      <c r="Q4" s="3">
        <f>IFERROR(SUM($N$4:N4)/($Q$2+SUM($O$4:O4)),"")</f>
        <v>5.8224007163560608E-5</v>
      </c>
      <c r="R4" s="13">
        <v>169</v>
      </c>
      <c r="S4" s="12">
        <v>0</v>
      </c>
      <c r="T4">
        <f>$U$2+SUM($S$4:S4)-SUM($R4:R$4)</f>
        <v>3099831</v>
      </c>
      <c r="U4" s="3">
        <f>IFERROR(SUM($R$4:R4)/($U$2+SUM($S$4:S4)),"")</f>
        <v>5.4516129032258061E-5</v>
      </c>
      <c r="W4">
        <f>IFERROR(AVERAGE(E4,I4,M4,Q4),"")</f>
        <v>5.6323180499068806E-5</v>
      </c>
      <c r="X4">
        <f>IFERROR(_xlfn.STDEV.S(E4,I4,M4,Q4),"")</f>
        <v>4.5054069396799506E-6</v>
      </c>
      <c r="Y4">
        <f>IFERROR((U4-W4)/(X4*SQRT(1+1/4)),"")</f>
        <v>-0.35874139430491186</v>
      </c>
      <c r="Z4" t="str">
        <f>IF(ISBLANK(R4),"",(IF(Y4="","",IF(ABS(Y4)&gt;=3,"ANOMALY",IF(ABS(Y4)&gt;=2,"WARNING","OK")))&amp;" "&amp;IF(Y4="","",IF(ABS(Y4)&lt;2,"",IF(Y4/ABS(Y4)=-1,"LOW","HIGH")))))</f>
        <v xml:space="preserve">OK </v>
      </c>
      <c r="AA4" t="e">
        <f>IF(LEFT(Z4,3)="WAR",U4,NA())</f>
        <v>#N/A</v>
      </c>
      <c r="AB4" t="e">
        <f>IF(LEFT(Z4,3)="ANO",U4,NA())</f>
        <v>#N/A</v>
      </c>
    </row>
    <row r="5" spans="1:38" x14ac:dyDescent="0.2">
      <c r="A5" s="1" t="s">
        <v>60</v>
      </c>
      <c r="B5" s="12">
        <v>253</v>
      </c>
      <c r="C5" s="12">
        <v>0</v>
      </c>
      <c r="D5">
        <f>$E$2+SUM($C$4:C5)-SUM($B$4:B5)</f>
        <v>2127706</v>
      </c>
      <c r="E5" s="3">
        <f>IFERROR(SUM($B$4:B5)/($E$2+SUM($C$4:C5)),"")</f>
        <v>1.7950385510373632E-4</v>
      </c>
      <c r="F5" s="13">
        <v>275</v>
      </c>
      <c r="G5" s="12">
        <v>0</v>
      </c>
      <c r="H5">
        <f>$I$2+SUM($G$4:G5)-SUM($F$4:F5)</f>
        <v>2175648</v>
      </c>
      <c r="I5" s="3">
        <f>IFERROR(SUM($F$4:F5)/($I$2+SUM($G$4:G5)),"")</f>
        <v>1.7646799311774828E-4</v>
      </c>
      <c r="J5" s="13">
        <v>324</v>
      </c>
      <c r="K5" s="12">
        <v>0</v>
      </c>
      <c r="L5">
        <f>$M$2+SUM($K$4:K5)-SUM($J$4:J5)</f>
        <v>2767453</v>
      </c>
      <c r="M5" s="3">
        <f>IFERROR(SUM($J$4:J5)/($M$2+SUM($K$4:K5)),"")</f>
        <v>1.7341460215980663E-4</v>
      </c>
      <c r="N5" s="13">
        <v>298</v>
      </c>
      <c r="O5" s="12">
        <v>0</v>
      </c>
      <c r="P5">
        <f>$Q$2+SUM($O$4:O5)-SUM($N$4:N5)</f>
        <v>2987986</v>
      </c>
      <c r="Q5" s="3">
        <f>IFERROR(SUM($N$4:N5)/($Q$2+SUM($O$4:O5)),"")</f>
        <v>1.5794098494942876E-4</v>
      </c>
      <c r="R5" s="13">
        <v>355</v>
      </c>
      <c r="S5" s="12">
        <v>0</v>
      </c>
      <c r="T5">
        <f>$U$2+SUM($S$4:S5)-SUM($R$4:R5)</f>
        <v>3099476</v>
      </c>
      <c r="U5" s="3">
        <f>IFERROR(SUM($R$4:R5)/($U$2+SUM($S$4:S5)),"")</f>
        <v>1.6903225806451613E-4</v>
      </c>
      <c r="W5">
        <f>IFERROR(AVERAGE(E5,I5,M5,Q5),"")</f>
        <v>1.7183185883268E-4</v>
      </c>
      <c r="X5">
        <f>IFERROR(_xlfn.STDEV.S(E5,I5,M5,Q5),"")</f>
        <v>9.5884430709099448E-6</v>
      </c>
      <c r="Y5">
        <f t="shared" ref="Y5:Y49" si="0">IFERROR((U5-W5)/(X5*SQRT(1+1/4)),"")</f>
        <v>-0.26115178788378407</v>
      </c>
      <c r="Z5" t="str">
        <f t="shared" ref="Z5:Z49" si="1">IF(ISBLANK(R5),"",(IF(Y5="","",IF(ABS(Y5)&gt;=3,"ANOMALY",IF(ABS(Y5)&gt;=2,"WARNING","OK")))&amp;" "&amp;IF(Y5="","",IF(ABS(Y5)&lt;2,"",IF(Y5/ABS(Y5)=-1,"LOW","HIGH")))))</f>
        <v xml:space="preserve">OK </v>
      </c>
      <c r="AA5" t="e">
        <f t="shared" ref="AA5:AA49" si="2">IF(LEFT(Z5,3)="WAR",U5,NA())</f>
        <v>#N/A</v>
      </c>
      <c r="AB5" t="e">
        <f t="shared" ref="AB5:AB49" si="3">IF(LEFT(Z5,3)="ANO",U5,NA())</f>
        <v>#N/A</v>
      </c>
    </row>
    <row r="6" spans="1:38" x14ac:dyDescent="0.2">
      <c r="A6" s="1" t="s">
        <v>46</v>
      </c>
      <c r="B6" s="12">
        <v>381</v>
      </c>
      <c r="C6" s="12">
        <v>0</v>
      </c>
      <c r="D6">
        <f>$E$2+SUM($C$4:C6)-SUM($B$4:B6)</f>
        <v>2127325</v>
      </c>
      <c r="E6" s="3">
        <f>IFERROR(SUM($B$4:B6)/($E$2+SUM($C$4:C6)),"")</f>
        <v>3.5853780482761989E-4</v>
      </c>
      <c r="F6" s="13">
        <v>384</v>
      </c>
      <c r="G6" s="12">
        <v>0</v>
      </c>
      <c r="H6">
        <f>$I$2+SUM($G$4:G6)-SUM($F$4:F6)</f>
        <v>2175264</v>
      </c>
      <c r="I6" s="3">
        <f>IFERROR(SUM($F$4:F6)/($I$2+SUM($G$4:G6)),"")</f>
        <v>3.5293598623549656E-4</v>
      </c>
      <c r="J6" s="13">
        <v>466</v>
      </c>
      <c r="K6" s="12">
        <v>0</v>
      </c>
      <c r="L6">
        <f>$M$2+SUM($K$4:K6)-SUM($J$4:J6)</f>
        <v>2766987</v>
      </c>
      <c r="M6" s="3">
        <f>IFERROR(SUM($J$4:J6)/($M$2+SUM($K$4:K6)),"")</f>
        <v>3.4177127842328556E-4</v>
      </c>
      <c r="N6" s="13">
        <v>621</v>
      </c>
      <c r="O6" s="12">
        <v>0</v>
      </c>
      <c r="P6">
        <f>$Q$2+SUM($O$4:O6)-SUM($N$4:N6)</f>
        <v>2987365</v>
      </c>
      <c r="Q6" s="3">
        <f>IFERROR(SUM($N$4:N6)/($Q$2+SUM($O$4:O6)),"")</f>
        <v>3.6574045879179164E-4</v>
      </c>
      <c r="R6" s="13">
        <v>561</v>
      </c>
      <c r="S6" s="12">
        <v>0</v>
      </c>
      <c r="T6">
        <f>$U$2+SUM($S$4:S6)-SUM($R$4:R6)</f>
        <v>3098915</v>
      </c>
      <c r="U6" s="3">
        <f>IFERROR(SUM($R$4:R6)/($U$2+SUM($S$4:S6)),"")</f>
        <v>3.5E-4</v>
      </c>
      <c r="W6">
        <f t="shared" ref="W6:W18" si="4">IFERROR(AVERAGE(E6,I6,M6,Q6),"")</f>
        <v>3.5474638206954844E-4</v>
      </c>
      <c r="X6">
        <f t="shared" ref="X6:X18" si="5">IFERROR(_xlfn.STDEV.S(E6,I6,M6,Q6),"")</f>
        <v>1.011394181665765E-5</v>
      </c>
      <c r="Y6">
        <f t="shared" si="0"/>
        <v>-0.41974664861988698</v>
      </c>
      <c r="Z6" t="str">
        <f t="shared" si="1"/>
        <v xml:space="preserve">OK </v>
      </c>
      <c r="AA6" t="e">
        <f t="shared" si="2"/>
        <v>#N/A</v>
      </c>
      <c r="AB6" t="e">
        <f t="shared" si="3"/>
        <v>#N/A</v>
      </c>
    </row>
    <row r="7" spans="1:38" x14ac:dyDescent="0.2">
      <c r="A7" s="1" t="s">
        <v>47</v>
      </c>
      <c r="B7" s="12">
        <v>454</v>
      </c>
      <c r="C7" s="12">
        <v>0</v>
      </c>
      <c r="D7">
        <f>$E$2+SUM($C$4:C7)-SUM($B$4:B7)</f>
        <v>2126871</v>
      </c>
      <c r="E7" s="3">
        <f>IFERROR(SUM($B$4:B7)/($E$2+SUM($C$4:C7)),"")</f>
        <v>5.7187484728075152E-4</v>
      </c>
      <c r="F7" s="13">
        <v>627</v>
      </c>
      <c r="G7" s="12">
        <v>0</v>
      </c>
      <c r="H7">
        <f>$I$2+SUM($G$4:G7)-SUM($F$4:F7)</f>
        <v>2174637</v>
      </c>
      <c r="I7" s="3">
        <f>IFERROR(SUM($F$4:F7)/($I$2+SUM($G$4:G7)),"")</f>
        <v>6.4107513124806988E-4</v>
      </c>
      <c r="J7" s="13">
        <v>675</v>
      </c>
      <c r="K7" s="12">
        <v>0</v>
      </c>
      <c r="L7">
        <f>$M$2+SUM($K$4:K7)-SUM($J$4:J7)</f>
        <v>2766312</v>
      </c>
      <c r="M7" s="3">
        <f>IFERROR(SUM($J$4:J7)/($M$2+SUM($K$4:K7)),"")</f>
        <v>5.8563556271051353E-4</v>
      </c>
      <c r="N7" s="13">
        <v>783</v>
      </c>
      <c r="O7" s="12">
        <v>0</v>
      </c>
      <c r="P7">
        <f>$Q$2+SUM($O$4:O7)-SUM($N$4:N7)</f>
        <v>2986582</v>
      </c>
      <c r="Q7" s="3">
        <f>IFERROR(SUM($N$4:N7)/($Q$2+SUM($O$4:O7)),"")</f>
        <v>6.2774849102781435E-4</v>
      </c>
      <c r="R7" s="13">
        <v>789</v>
      </c>
      <c r="S7" s="12">
        <v>0</v>
      </c>
      <c r="T7">
        <f>$U$2+SUM($S$4:S7)-SUM($R$4:R7)</f>
        <v>3098126</v>
      </c>
      <c r="U7" s="3">
        <f>IFERROR(SUM($R$4:R7)/($U$2+SUM($S$4:S7)),"")</f>
        <v>6.0451612903225811E-4</v>
      </c>
      <c r="W7">
        <f t="shared" si="4"/>
        <v>6.0658350806678737E-4</v>
      </c>
      <c r="X7">
        <f t="shared" si="5"/>
        <v>3.3071317490284967E-5</v>
      </c>
      <c r="Y7">
        <f t="shared" si="0"/>
        <v>-5.5913104252025086E-2</v>
      </c>
      <c r="Z7" t="str">
        <f t="shared" si="1"/>
        <v xml:space="preserve">OK </v>
      </c>
      <c r="AA7" t="e">
        <f t="shared" si="2"/>
        <v>#N/A</v>
      </c>
      <c r="AB7" t="e">
        <f t="shared" si="3"/>
        <v>#N/A</v>
      </c>
    </row>
    <row r="8" spans="1:38" x14ac:dyDescent="0.2">
      <c r="A8" s="1" t="s">
        <v>48</v>
      </c>
      <c r="B8" s="12">
        <v>735</v>
      </c>
      <c r="C8" s="12">
        <v>0</v>
      </c>
      <c r="D8">
        <f>$E$2+SUM($C$4:C8)-SUM($B$4:B8)</f>
        <v>2126136</v>
      </c>
      <c r="E8" s="3">
        <f>IFERROR(SUM($B$4:B8)/($E$2+SUM($C$4:C8)),"")</f>
        <v>9.1725530147249547E-4</v>
      </c>
      <c r="F8" s="13">
        <v>825</v>
      </c>
      <c r="G8" s="12">
        <v>0</v>
      </c>
      <c r="H8">
        <f>$I$2+SUM($G$4:G8)-SUM($F$4:F8)</f>
        <v>2173812</v>
      </c>
      <c r="I8" s="3">
        <f>IFERROR(SUM($F$4:F8)/($I$2+SUM($G$4:G8)),"")</f>
        <v>1.0202055852119821E-3</v>
      </c>
      <c r="J8" s="13">
        <v>901</v>
      </c>
      <c r="K8" s="12">
        <v>0</v>
      </c>
      <c r="L8">
        <f>$M$2+SUM($K$4:K8)-SUM($J$4:J8)</f>
        <v>2765411</v>
      </c>
      <c r="M8" s="3">
        <f>IFERROR(SUM($J$4:J8)/($M$2+SUM($K$4:K8)),"")</f>
        <v>9.1114922218131728E-4</v>
      </c>
      <c r="N8" s="13">
        <v>902</v>
      </c>
      <c r="O8" s="12">
        <v>0</v>
      </c>
      <c r="P8">
        <f>$Q$2+SUM($O$4:O8)-SUM($N$4:N8)</f>
        <v>2985680</v>
      </c>
      <c r="Q8" s="3">
        <f>IFERROR(SUM($N$4:N8)/($Q$2+SUM($O$4:O8)),"")</f>
        <v>9.2957639023201932E-4</v>
      </c>
      <c r="R8" s="13">
        <v>1039</v>
      </c>
      <c r="S8" s="12">
        <v>0</v>
      </c>
      <c r="T8">
        <f>$U$2+SUM($S$4:S8)-SUM($R$4:R8)</f>
        <v>3097087</v>
      </c>
      <c r="U8" s="3">
        <f>IFERROR(SUM($R$4:R8)/($U$2+SUM($S$4:S8)),"")</f>
        <v>9.3967741935483871E-4</v>
      </c>
      <c r="W8">
        <f t="shared" si="4"/>
        <v>9.4454662477445363E-4</v>
      </c>
      <c r="X8">
        <f t="shared" si="5"/>
        <v>5.1018261581133963E-5</v>
      </c>
      <c r="Y8">
        <f t="shared" si="0"/>
        <v>-8.5364526169551647E-2</v>
      </c>
      <c r="Z8" t="str">
        <f t="shared" si="1"/>
        <v xml:space="preserve">OK </v>
      </c>
      <c r="AA8" t="e">
        <f t="shared" si="2"/>
        <v>#N/A</v>
      </c>
      <c r="AB8" t="e">
        <f t="shared" si="3"/>
        <v>#N/A</v>
      </c>
    </row>
    <row r="9" spans="1:38" x14ac:dyDescent="0.2">
      <c r="A9" s="1" t="s">
        <v>49</v>
      </c>
      <c r="B9" s="12">
        <v>800</v>
      </c>
      <c r="C9" s="12">
        <v>0</v>
      </c>
      <c r="D9">
        <f>$E$2+SUM($C$4:C9)-SUM($B$4:B9)</f>
        <v>2125336</v>
      </c>
      <c r="E9" s="3">
        <f>IFERROR(SUM($B$4:B9)/($E$2+SUM($C$4:C9)),"")</f>
        <v>1.2931796053546657E-3</v>
      </c>
      <c r="F9" s="13">
        <v>915</v>
      </c>
      <c r="G9" s="12">
        <v>0</v>
      </c>
      <c r="H9">
        <f>$I$2+SUM($G$4:G9)-SUM($F$4:F9)</f>
        <v>2172897</v>
      </c>
      <c r="I9" s="3">
        <f>IFERROR(SUM($F$4:F9)/($I$2+SUM($G$4:G9)),"")</f>
        <v>1.4406957250628668E-3</v>
      </c>
      <c r="J9" s="13">
        <v>1117</v>
      </c>
      <c r="K9" s="12">
        <v>0</v>
      </c>
      <c r="L9">
        <f>$M$2+SUM($K$4:K9)-SUM($J$4:J9)</f>
        <v>2764294</v>
      </c>
      <c r="M9" s="3">
        <f>IFERROR(SUM($J$4:J9)/($M$2+SUM($K$4:K9)),"")</f>
        <v>1.3146994526240339E-3</v>
      </c>
      <c r="N9" s="13">
        <v>1423</v>
      </c>
      <c r="O9" s="12">
        <v>0</v>
      </c>
      <c r="P9">
        <f>$Q$2+SUM($O$4:O9)-SUM($N$4:N9)</f>
        <v>2984257</v>
      </c>
      <c r="Q9" s="3">
        <f>IFERROR(SUM($N$4:N9)/($Q$2+SUM($O$4:O9)),"")</f>
        <v>1.4057416901960811E-3</v>
      </c>
      <c r="R9" s="13">
        <v>1317</v>
      </c>
      <c r="S9" s="12">
        <v>0</v>
      </c>
      <c r="T9">
        <f>$U$2+SUM($S$4:S9)-SUM($R$4:R9)</f>
        <v>3095770</v>
      </c>
      <c r="U9" s="3">
        <f>IFERROR(SUM($R$4:R9)/($U$2+SUM($S$4:S9)),"")</f>
        <v>1.364516129032258E-3</v>
      </c>
      <c r="W9">
        <f t="shared" si="4"/>
        <v>1.3635791183094119E-3</v>
      </c>
      <c r="X9">
        <f t="shared" si="5"/>
        <v>7.0875399227671282E-5</v>
      </c>
      <c r="Y9">
        <f t="shared" si="0"/>
        <v>1.1824806320736035E-2</v>
      </c>
      <c r="Z9" t="str">
        <f t="shared" si="1"/>
        <v xml:space="preserve">OK </v>
      </c>
      <c r="AA9" t="e">
        <f t="shared" si="2"/>
        <v>#N/A</v>
      </c>
      <c r="AB9" t="e">
        <f t="shared" si="3"/>
        <v>#N/A</v>
      </c>
    </row>
    <row r="10" spans="1:38" x14ac:dyDescent="0.2">
      <c r="A10" s="1" t="s">
        <v>50</v>
      </c>
      <c r="B10" s="12">
        <v>1147</v>
      </c>
      <c r="C10" s="12">
        <v>0</v>
      </c>
      <c r="D10">
        <f>$E$2+SUM($C$4:C10)-SUM($B$4:B10)</f>
        <v>2124189</v>
      </c>
      <c r="E10" s="3">
        <f>IFERROR(SUM($B$4:B10)/($E$2+SUM($C$4:C10)),"")</f>
        <v>1.8321610760457273E-3</v>
      </c>
      <c r="F10" s="13">
        <v>1014</v>
      </c>
      <c r="G10" s="12">
        <v>0</v>
      </c>
      <c r="H10">
        <f>$I$2+SUM($G$4:G10)-SUM($F$4:F10)</f>
        <v>2171883</v>
      </c>
      <c r="I10" s="3">
        <f>IFERROR(SUM($F$4:F10)/($I$2+SUM($G$4:G10)),"")</f>
        <v>1.9066815193894207E-3</v>
      </c>
      <c r="J10" s="13">
        <v>1539</v>
      </c>
      <c r="K10" s="12">
        <v>0</v>
      </c>
      <c r="L10">
        <f>$M$2+SUM($K$4:K10)-SUM($J$4:J10)</f>
        <v>2762755</v>
      </c>
      <c r="M10" s="3">
        <f>IFERROR(SUM($J$4:J10)/($M$2+SUM($K$4:K10)),"")</f>
        <v>1.8707100207989138E-3</v>
      </c>
      <c r="N10" s="13">
        <v>1598</v>
      </c>
      <c r="O10" s="12">
        <v>0</v>
      </c>
      <c r="P10">
        <f>$Q$2+SUM($O$4:O10)-SUM($N$4:N10)</f>
        <v>2982659</v>
      </c>
      <c r="Q10" s="3">
        <f>IFERROR(SUM($N$4:N10)/($Q$2+SUM($O$4:O10)),"")</f>
        <v>1.9404656180545285E-3</v>
      </c>
      <c r="R10" s="13">
        <v>1624</v>
      </c>
      <c r="S10" s="12">
        <v>0</v>
      </c>
      <c r="T10">
        <f>$U$2+SUM($S$4:S10)-SUM($R$4:R10)</f>
        <v>3094146</v>
      </c>
      <c r="U10" s="3">
        <f>IFERROR(SUM($R$4:R10)/($U$2+SUM($S$4:S10)),"")</f>
        <v>1.8883870967741935E-3</v>
      </c>
      <c r="W10">
        <f t="shared" si="4"/>
        <v>1.8875045585721477E-3</v>
      </c>
      <c r="X10">
        <f t="shared" si="5"/>
        <v>4.6610396568620738E-5</v>
      </c>
      <c r="Y10">
        <f t="shared" si="0"/>
        <v>1.693540976086497E-2</v>
      </c>
      <c r="Z10" t="str">
        <f t="shared" si="1"/>
        <v xml:space="preserve">OK </v>
      </c>
      <c r="AA10" t="e">
        <f t="shared" si="2"/>
        <v>#N/A</v>
      </c>
      <c r="AB10" t="e">
        <f t="shared" si="3"/>
        <v>#N/A</v>
      </c>
    </row>
    <row r="11" spans="1:38" x14ac:dyDescent="0.2">
      <c r="A11" s="1" t="s">
        <v>51</v>
      </c>
      <c r="B11" s="12">
        <v>1335</v>
      </c>
      <c r="C11" s="12">
        <v>0</v>
      </c>
      <c r="D11">
        <f>$E$2+SUM($C$4:C11)-SUM($B$4:B11)</f>
        <v>2122854</v>
      </c>
      <c r="E11" s="3">
        <f>IFERROR(SUM($B$4:B11)/($E$2+SUM($C$4:C11)),"")</f>
        <v>2.4594847581490991E-3</v>
      </c>
      <c r="F11" s="13">
        <v>1337</v>
      </c>
      <c r="G11" s="12">
        <v>0</v>
      </c>
      <c r="H11">
        <f>$I$2+SUM($G$4:G11)-SUM($F$4:F11)</f>
        <v>2170546</v>
      </c>
      <c r="I11" s="3">
        <f>IFERROR(SUM($F$4:F11)/($I$2+SUM($G$4:G11)),"")</f>
        <v>2.5211026308436641E-3</v>
      </c>
      <c r="J11" s="13">
        <v>1980</v>
      </c>
      <c r="K11" s="12">
        <v>0</v>
      </c>
      <c r="L11">
        <f>$M$2+SUM($K$4:K11)-SUM($J$4:J11)</f>
        <v>2760775</v>
      </c>
      <c r="M11" s="3">
        <f>IFERROR(SUM($J$4:J11)/($M$2+SUM($K$4:K11)),"")</f>
        <v>2.5860452547081161E-3</v>
      </c>
      <c r="N11" s="13">
        <v>1741</v>
      </c>
      <c r="O11" s="12">
        <v>0</v>
      </c>
      <c r="P11">
        <f>$Q$2+SUM($O$4:O11)-SUM($N$4:N11)</f>
        <v>2980918</v>
      </c>
      <c r="Q11" s="3">
        <f>IFERROR(SUM($N$4:N11)/($Q$2+SUM($O$4:O11)),"")</f>
        <v>2.5230403104209596E-3</v>
      </c>
      <c r="R11" s="13">
        <v>1962</v>
      </c>
      <c r="S11" s="12">
        <v>0</v>
      </c>
      <c r="T11">
        <f>$U$2+SUM($S$4:S11)-SUM($R$4:R11)</f>
        <v>3092184</v>
      </c>
      <c r="U11" s="3">
        <f>IFERROR(SUM($R$4:R11)/($U$2+SUM($S$4:S11)),"")</f>
        <v>2.5212903225806452E-3</v>
      </c>
      <c r="W11">
        <f t="shared" si="4"/>
        <v>2.5224182385304595E-3</v>
      </c>
      <c r="X11">
        <f t="shared" si="5"/>
        <v>5.1675712985261416E-5</v>
      </c>
      <c r="Y11">
        <f t="shared" si="0"/>
        <v>-1.9522492025686584E-2</v>
      </c>
      <c r="Z11" t="str">
        <f t="shared" si="1"/>
        <v xml:space="preserve">OK </v>
      </c>
      <c r="AA11" t="e">
        <f t="shared" si="2"/>
        <v>#N/A</v>
      </c>
      <c r="AB11" t="e">
        <f t="shared" si="3"/>
        <v>#N/A</v>
      </c>
    </row>
    <row r="12" spans="1:38" x14ac:dyDescent="0.2">
      <c r="A12" s="1" t="s">
        <v>52</v>
      </c>
      <c r="B12" s="12">
        <v>1480</v>
      </c>
      <c r="C12" s="12">
        <v>0</v>
      </c>
      <c r="D12">
        <f>$E$2+SUM($C$4:C12)-SUM($B$4:B12)</f>
        <v>2121374</v>
      </c>
      <c r="E12" s="3">
        <f>IFERROR(SUM($B$4:B12)/($E$2+SUM($C$4:C12)),"")</f>
        <v>3.154944720331114E-3</v>
      </c>
      <c r="F12" s="13">
        <v>1428</v>
      </c>
      <c r="G12" s="12">
        <v>0</v>
      </c>
      <c r="H12">
        <f>$I$2+SUM($G$4:G12)-SUM($F$4:F12)</f>
        <v>2169118</v>
      </c>
      <c r="I12" s="3">
        <f>IFERROR(SUM($F$4:F12)/($I$2+SUM($G$4:G12)),"")</f>
        <v>3.1773429802502903E-3</v>
      </c>
      <c r="J12" s="13">
        <v>2005</v>
      </c>
      <c r="K12" s="12">
        <v>0</v>
      </c>
      <c r="L12">
        <f>$M$2+SUM($K$4:K12)-SUM($J$4:J12)</f>
        <v>2758770</v>
      </c>
      <c r="M12" s="3">
        <f>IFERROR(SUM($J$4:J12)/($M$2+SUM($K$4:K12)),"")</f>
        <v>3.310412499146475E-3</v>
      </c>
      <c r="N12" s="13">
        <v>2141</v>
      </c>
      <c r="O12" s="12">
        <v>0</v>
      </c>
      <c r="P12">
        <f>$Q$2+SUM($O$4:O12)-SUM($N$4:N12)</f>
        <v>2978777</v>
      </c>
      <c r="Q12" s="3">
        <f>IFERROR(SUM($N$4:N12)/($Q$2+SUM($O$4:O12)),"")</f>
        <v>3.239463295117415E-3</v>
      </c>
      <c r="R12" s="13">
        <v>2338</v>
      </c>
      <c r="S12" s="12">
        <v>0</v>
      </c>
      <c r="T12">
        <f>$U$2+SUM($S$4:S12)-SUM($R$4:R12)</f>
        <v>3089846</v>
      </c>
      <c r="U12" s="3">
        <f>IFERROR(SUM($R$4:R12)/($U$2+SUM($S$4:S12)),"")</f>
        <v>3.275483870967742E-3</v>
      </c>
      <c r="W12">
        <f t="shared" si="4"/>
        <v>3.2205408737113234E-3</v>
      </c>
      <c r="X12">
        <f t="shared" si="5"/>
        <v>6.9770768539975778E-5</v>
      </c>
      <c r="Y12">
        <f t="shared" si="0"/>
        <v>0.70434240197623643</v>
      </c>
      <c r="Z12" t="str">
        <f t="shared" si="1"/>
        <v xml:space="preserve">OK </v>
      </c>
      <c r="AA12" t="e">
        <f t="shared" si="2"/>
        <v>#N/A</v>
      </c>
      <c r="AB12" t="e">
        <f t="shared" si="3"/>
        <v>#N/A</v>
      </c>
    </row>
    <row r="13" spans="1:38" x14ac:dyDescent="0.2">
      <c r="A13" s="1" t="s">
        <v>53</v>
      </c>
      <c r="B13" s="12">
        <v>2068</v>
      </c>
      <c r="C13" s="12">
        <v>0</v>
      </c>
      <c r="D13">
        <f>$E$2+SUM($C$4:C13)-SUM($B$4:B13)</f>
        <v>2119306</v>
      </c>
      <c r="E13" s="3">
        <f>IFERROR(SUM($B$4:B13)/($E$2+SUM($C$4:C13)),"")</f>
        <v>4.1267090458665242E-3</v>
      </c>
      <c r="F13" s="13">
        <v>2164</v>
      </c>
      <c r="G13" s="12">
        <v>0</v>
      </c>
      <c r="H13">
        <f>$I$2+SUM($G$4:G13)-SUM($F$4:F13)</f>
        <v>2166954</v>
      </c>
      <c r="I13" s="3">
        <f>IFERROR(SUM($F$4:F13)/($I$2+SUM($G$4:G13)),"")</f>
        <v>4.1718136497992673E-3</v>
      </c>
      <c r="J13" s="13">
        <v>2115</v>
      </c>
      <c r="K13" s="12">
        <v>0</v>
      </c>
      <c r="L13">
        <f>$M$2+SUM($K$4:K13)-SUM($J$4:J13)</f>
        <v>2756655</v>
      </c>
      <c r="M13" s="3">
        <f>IFERROR(SUM($J$4:J13)/($M$2+SUM($K$4:K13)),"")</f>
        <v>4.0745205899131226E-3</v>
      </c>
      <c r="N13" s="13">
        <v>2627</v>
      </c>
      <c r="O13" s="12">
        <v>0</v>
      </c>
      <c r="P13">
        <f>$Q$2+SUM($O$4:O13)-SUM($N$4:N13)</f>
        <v>2976150</v>
      </c>
      <c r="Q13" s="3">
        <f>IFERROR(SUM($N$4:N13)/($Q$2+SUM($O$4:O13)),"")</f>
        <v>4.1185119549948506E-3</v>
      </c>
      <c r="R13" s="13">
        <v>2752</v>
      </c>
      <c r="S13" s="12">
        <v>0</v>
      </c>
      <c r="T13">
        <f>$U$2+SUM($S$4:S13)-SUM($R$4:R13)</f>
        <v>3087094</v>
      </c>
      <c r="U13" s="3">
        <f>IFERROR(SUM($R$4:R13)/($U$2+SUM($S$4:S13)),"")</f>
        <v>4.1632258064516125E-3</v>
      </c>
      <c r="W13">
        <f t="shared" si="4"/>
        <v>4.1228888101434418E-3</v>
      </c>
      <c r="X13">
        <f t="shared" si="5"/>
        <v>3.9861743253268783E-5</v>
      </c>
      <c r="Y13">
        <f t="shared" si="0"/>
        <v>0.90509103106855604</v>
      </c>
      <c r="Z13" t="str">
        <f t="shared" si="1"/>
        <v xml:space="preserve">OK </v>
      </c>
      <c r="AA13" t="e">
        <f t="shared" si="2"/>
        <v>#N/A</v>
      </c>
      <c r="AB13" t="e">
        <f t="shared" si="3"/>
        <v>#N/A</v>
      </c>
    </row>
    <row r="14" spans="1:38" x14ac:dyDescent="0.2">
      <c r="A14" s="1" t="s">
        <v>54</v>
      </c>
      <c r="B14" s="12">
        <v>2247</v>
      </c>
      <c r="C14" s="12">
        <v>0</v>
      </c>
      <c r="D14">
        <f>$E$2+SUM($C$4:C14)-SUM($B$4:B14)</f>
        <v>2117059</v>
      </c>
      <c r="E14" s="3">
        <f>IFERROR(SUM($B$4:B14)/($E$2+SUM($C$4:C14)),"")</f>
        <v>5.1825864343955702E-3</v>
      </c>
      <c r="F14" s="13">
        <v>2118</v>
      </c>
      <c r="G14" s="12">
        <v>0</v>
      </c>
      <c r="H14">
        <f>$I$2+SUM($G$4:G14)-SUM($F$4:F14)</f>
        <v>2164836</v>
      </c>
      <c r="I14" s="3">
        <f>IFERROR(SUM($F$4:F14)/($I$2+SUM($G$4:G14)),"")</f>
        <v>5.1451449243393481E-3</v>
      </c>
      <c r="J14" s="13">
        <v>2580</v>
      </c>
      <c r="K14" s="12">
        <v>0</v>
      </c>
      <c r="L14">
        <f>$M$2+SUM($K$4:K14)-SUM($J$4:J14)</f>
        <v>2754075</v>
      </c>
      <c r="M14" s="3">
        <f>IFERROR(SUM($J$4:J14)/($M$2+SUM($K$4:K14)),"")</f>
        <v>5.0066240765220833E-3</v>
      </c>
      <c r="N14" s="13">
        <v>2816</v>
      </c>
      <c r="O14" s="12">
        <v>0</v>
      </c>
      <c r="P14">
        <f>$Q$2+SUM($O$4:O14)-SUM($N$4:N14)</f>
        <v>2973334</v>
      </c>
      <c r="Q14" s="3">
        <f>IFERROR(SUM($N$4:N14)/($Q$2+SUM($O$4:O14)),"")</f>
        <v>5.0608039329982221E-3</v>
      </c>
      <c r="R14" s="13">
        <v>3208</v>
      </c>
      <c r="S14" s="12">
        <v>0</v>
      </c>
      <c r="T14">
        <f>$U$2+SUM($S$4:S14)-SUM($R$4:R14)</f>
        <v>3083886</v>
      </c>
      <c r="U14" s="3">
        <f>IFERROR(SUM($R$4:R14)/($U$2+SUM($S$4:S14)),"")</f>
        <v>5.1980645161290324E-3</v>
      </c>
      <c r="W14">
        <f t="shared" si="4"/>
        <v>5.0987898420638061E-3</v>
      </c>
      <c r="X14">
        <f t="shared" si="5"/>
        <v>7.9808354125406291E-5</v>
      </c>
      <c r="Y14">
        <f t="shared" si="0"/>
        <v>1.1125898890492936</v>
      </c>
      <c r="Z14" t="str">
        <f t="shared" si="1"/>
        <v xml:space="preserve">OK </v>
      </c>
      <c r="AA14" t="e">
        <f t="shared" si="2"/>
        <v>#N/A</v>
      </c>
      <c r="AB14" t="e">
        <f t="shared" si="3"/>
        <v>#N/A</v>
      </c>
    </row>
    <row r="15" spans="1:38" x14ac:dyDescent="0.2">
      <c r="A15" s="1" t="s">
        <v>55</v>
      </c>
      <c r="B15" s="12">
        <v>2624</v>
      </c>
      <c r="C15" s="12">
        <v>0</v>
      </c>
      <c r="D15">
        <f>$E$2+SUM($C$4:C15)-SUM($B$4:B15)</f>
        <v>2114435</v>
      </c>
      <c r="E15" s="3">
        <f>IFERROR(SUM($B$4:B15)/($E$2+SUM($C$4:C15)),"")</f>
        <v>6.4156181511290889E-3</v>
      </c>
      <c r="F15" s="13">
        <v>2400</v>
      </c>
      <c r="G15" s="12">
        <v>0</v>
      </c>
      <c r="H15">
        <f>$I$2+SUM($G$4:G15)-SUM($F$4:F15)</f>
        <v>2162436</v>
      </c>
      <c r="I15" s="3">
        <f>IFERROR(SUM($F$4:F15)/($I$2+SUM($G$4:G15)),"")</f>
        <v>6.2480698813252742E-3</v>
      </c>
      <c r="J15" s="13">
        <v>3452</v>
      </c>
      <c r="K15" s="12">
        <v>0</v>
      </c>
      <c r="L15">
        <f>$M$2+SUM($K$4:K15)-SUM($J$4:J15)</f>
        <v>2750623</v>
      </c>
      <c r="M15" s="3">
        <f>IFERROR(SUM($J$4:J15)/($M$2+SUM($K$4:K15)),"")</f>
        <v>6.2537640903880263E-3</v>
      </c>
      <c r="N15" s="13">
        <v>3691</v>
      </c>
      <c r="O15" s="12">
        <v>0</v>
      </c>
      <c r="P15">
        <f>$Q$2+SUM($O$4:O15)-SUM($N$4:N15)</f>
        <v>2969643</v>
      </c>
      <c r="Q15" s="3">
        <f>IFERROR(SUM($N$4:N15)/($Q$2+SUM($O$4:O15)),"")</f>
        <v>6.2958890504735219E-3</v>
      </c>
      <c r="R15" s="13">
        <v>3715</v>
      </c>
      <c r="S15" s="12">
        <v>0</v>
      </c>
      <c r="T15">
        <f>$U$2+SUM($S$4:S15)-SUM($R$4:R15)</f>
        <v>3080171</v>
      </c>
      <c r="U15" s="3">
        <f>IFERROR(SUM($R$4:R15)/($U$2+SUM($S$4:S15)),"")</f>
        <v>6.3964516129032256E-3</v>
      </c>
      <c r="W15">
        <f t="shared" si="4"/>
        <v>6.3033352933289776E-3</v>
      </c>
      <c r="X15">
        <f t="shared" si="5"/>
        <v>7.7834132644092406E-5</v>
      </c>
      <c r="Y15">
        <f t="shared" si="0"/>
        <v>1.0700417069447037</v>
      </c>
      <c r="Z15" t="str">
        <f t="shared" si="1"/>
        <v xml:space="preserve">OK </v>
      </c>
      <c r="AA15" t="e">
        <f t="shared" si="2"/>
        <v>#N/A</v>
      </c>
      <c r="AB15" t="e">
        <f t="shared" si="3"/>
        <v>#N/A</v>
      </c>
    </row>
    <row r="16" spans="1:38" x14ac:dyDescent="0.2">
      <c r="A16" s="1" t="s">
        <v>56</v>
      </c>
      <c r="B16" s="12">
        <v>3074</v>
      </c>
      <c r="C16" s="12">
        <v>0</v>
      </c>
      <c r="D16">
        <f>$E$2+SUM($C$4:C16)-SUM($B$4:B16)</f>
        <v>2111361</v>
      </c>
      <c r="E16" s="3">
        <f>IFERROR(SUM($B$4:B16)/($E$2+SUM($C$4:C16)),"")</f>
        <v>7.8601072887963287E-3</v>
      </c>
      <c r="F16" s="13">
        <v>3273</v>
      </c>
      <c r="G16" s="12">
        <v>0</v>
      </c>
      <c r="H16">
        <f>$I$2+SUM($G$4:G16)-SUM($F$4:F16)</f>
        <v>2159163</v>
      </c>
      <c r="I16" s="3">
        <f>IFERROR(SUM($F$4:F16)/($I$2+SUM($G$4:G16)),"")</f>
        <v>7.7521837914148323E-3</v>
      </c>
      <c r="J16" s="13">
        <v>4277</v>
      </c>
      <c r="K16" s="12">
        <v>0</v>
      </c>
      <c r="L16">
        <f>$M$2+SUM($K$4:K16)-SUM($J$4:J16)</f>
        <v>2746346</v>
      </c>
      <c r="M16" s="3">
        <f>IFERROR(SUM($J$4:J16)/($M$2+SUM($K$4:K16)),"")</f>
        <v>7.7989604517161365E-3</v>
      </c>
      <c r="N16" s="13">
        <v>4039</v>
      </c>
      <c r="O16" s="12">
        <v>0</v>
      </c>
      <c r="P16">
        <f>$Q$2+SUM($O$4:O16)-SUM($N$4:N16)</f>
        <v>2965604</v>
      </c>
      <c r="Q16" s="3">
        <f>IFERROR(SUM($N$4:N16)/($Q$2+SUM($O$4:O16)),"")</f>
        <v>7.6474221822759427E-3</v>
      </c>
      <c r="R16" s="13">
        <v>4274</v>
      </c>
      <c r="S16" s="12">
        <v>0</v>
      </c>
      <c r="T16">
        <f>$U$2+SUM($S$4:S16)-SUM($R$4:R16)</f>
        <v>3075897</v>
      </c>
      <c r="U16" s="3">
        <f>IFERROR(SUM($R$4:R16)/($U$2+SUM($S$4:S16)),"")</f>
        <v>7.7751612903225803E-3</v>
      </c>
      <c r="W16">
        <f t="shared" si="4"/>
        <v>7.76466842855081E-3</v>
      </c>
      <c r="X16">
        <f t="shared" si="5"/>
        <v>8.9790621870547291E-5</v>
      </c>
      <c r="Y16">
        <f t="shared" si="0"/>
        <v>0.10452206126387577</v>
      </c>
      <c r="Z16" t="str">
        <f t="shared" si="1"/>
        <v xml:space="preserve">OK </v>
      </c>
      <c r="AA16" t="e">
        <f t="shared" si="2"/>
        <v>#N/A</v>
      </c>
      <c r="AB16" t="e">
        <f t="shared" si="3"/>
        <v>#N/A</v>
      </c>
    </row>
    <row r="17" spans="1:28" x14ac:dyDescent="0.2">
      <c r="A17" s="1" t="s">
        <v>57</v>
      </c>
      <c r="B17" s="12">
        <v>3207</v>
      </c>
      <c r="C17" s="12">
        <v>0</v>
      </c>
      <c r="D17">
        <f>$E$2+SUM($C$4:C17)-SUM($B$4:B17)</f>
        <v>2108154</v>
      </c>
      <c r="E17" s="3">
        <f>IFERROR(SUM($B$4:B17)/($E$2+SUM($C$4:C17)),"")</f>
        <v>9.3670938419839773E-3</v>
      </c>
      <c r="F17" s="13">
        <v>3401</v>
      </c>
      <c r="G17" s="12">
        <v>0</v>
      </c>
      <c r="H17">
        <f>$I$2+SUM($G$4:G17)-SUM($F$4:F17)</f>
        <v>2155762</v>
      </c>
      <c r="I17" s="3">
        <f>IFERROR(SUM($F$4:F17)/($I$2+SUM($G$4:G17)),"")</f>
        <v>9.3151203658769725E-3</v>
      </c>
      <c r="J17" s="13">
        <v>4805</v>
      </c>
      <c r="K17" s="12">
        <v>0</v>
      </c>
      <c r="L17">
        <f>$M$2+SUM($K$4:K17)-SUM($J$4:J17)</f>
        <v>2741541</v>
      </c>
      <c r="M17" s="3">
        <f>IFERROR(SUM($J$4:J17)/($M$2+SUM($K$4:K17)),"")</f>
        <v>9.5349128754200329E-3</v>
      </c>
      <c r="N17" s="13">
        <v>5425</v>
      </c>
      <c r="O17" s="12">
        <v>0</v>
      </c>
      <c r="P17">
        <f>$Q$2+SUM($O$4:O17)-SUM($N$4:N17)</f>
        <v>2960179</v>
      </c>
      <c r="Q17" s="3">
        <f>IFERROR(SUM($N$4:N17)/($Q$2+SUM($O$4:O17)),"")</f>
        <v>9.4627396470018995E-3</v>
      </c>
      <c r="R17" s="13">
        <v>4892</v>
      </c>
      <c r="S17" s="12">
        <v>0</v>
      </c>
      <c r="T17">
        <f>$U$2+SUM($S$4:S17)-SUM($R$4:R17)</f>
        <v>3071005</v>
      </c>
      <c r="U17" s="3">
        <f>IFERROR(SUM($R$4:R17)/($U$2+SUM($S$4:S17)),"")</f>
        <v>9.3532258064516136E-3</v>
      </c>
      <c r="W17">
        <f t="shared" si="4"/>
        <v>9.4199666825707205E-3</v>
      </c>
      <c r="X17">
        <f t="shared" si="5"/>
        <v>9.8031357453859437E-5</v>
      </c>
      <c r="Y17">
        <f t="shared" si="0"/>
        <v>-0.60893632305543544</v>
      </c>
      <c r="Z17" t="str">
        <f t="shared" si="1"/>
        <v xml:space="preserve">OK </v>
      </c>
      <c r="AA17" t="e">
        <f t="shared" si="2"/>
        <v>#N/A</v>
      </c>
      <c r="AB17" t="e">
        <f t="shared" si="3"/>
        <v>#N/A</v>
      </c>
    </row>
    <row r="18" spans="1:28" x14ac:dyDescent="0.2">
      <c r="A18" s="1" t="s">
        <v>58</v>
      </c>
      <c r="B18" s="12">
        <v>4136</v>
      </c>
      <c r="C18" s="12">
        <v>0</v>
      </c>
      <c r="D18">
        <f>$E$2+SUM($C$4:C18)-SUM($B$4:B18)</f>
        <v>2104018</v>
      </c>
      <c r="E18" s="3">
        <f>IFERROR(SUM($B$4:B18)/($E$2+SUM($C$4:C18)),"")</f>
        <v>1.1310622493054798E-2</v>
      </c>
      <c r="F18" s="13">
        <v>3837</v>
      </c>
      <c r="G18" s="12">
        <v>0</v>
      </c>
      <c r="H18">
        <f>$I$2+SUM($G$4:G18)-SUM($F$4:F18)</f>
        <v>2151925</v>
      </c>
      <c r="I18" s="3">
        <f>IFERROR(SUM($F$4:F18)/($I$2+SUM($G$4:G18)),"")</f>
        <v>1.1078421640858222E-2</v>
      </c>
      <c r="J18" s="13">
        <v>5179</v>
      </c>
      <c r="K18" s="12">
        <v>0</v>
      </c>
      <c r="L18">
        <f>$M$2+SUM($K$4:K18)-SUM($J$4:J18)</f>
        <v>2736362</v>
      </c>
      <c r="M18" s="3">
        <f>IFERROR(SUM($J$4:J18)/($M$2+SUM($K$4:K18)),"")</f>
        <v>1.1405984176640113E-2</v>
      </c>
      <c r="N18" s="13">
        <v>6182</v>
      </c>
      <c r="O18" s="12">
        <v>0</v>
      </c>
      <c r="P18">
        <f>$Q$2+SUM($O$4:O18)-SUM($N$4:N18)</f>
        <v>2953997</v>
      </c>
      <c r="Q18" s="3">
        <f>IFERROR(SUM($N$4:N18)/($Q$2+SUM($O$4:O18)),"")</f>
        <v>1.1531365004962425E-2</v>
      </c>
      <c r="R18" s="13">
        <v>5574</v>
      </c>
      <c r="S18" s="12">
        <v>0</v>
      </c>
      <c r="T18">
        <f>$U$2+SUM($S$4:S18)-SUM($R$4:R18)</f>
        <v>3065431</v>
      </c>
      <c r="U18" s="3">
        <f>IFERROR(SUM($R$4:R18)/($U$2+SUM($S$4:S18)),"")</f>
        <v>1.1151290322580646E-2</v>
      </c>
      <c r="W18">
        <f t="shared" si="4"/>
        <v>1.1331598328878888E-2</v>
      </c>
      <c r="X18">
        <f t="shared" si="5"/>
        <v>1.9146662047317243E-4</v>
      </c>
      <c r="Y18">
        <f t="shared" si="0"/>
        <v>-0.84230025677362697</v>
      </c>
      <c r="Z18" t="str">
        <f t="shared" si="1"/>
        <v xml:space="preserve">OK </v>
      </c>
      <c r="AA18" t="e">
        <f t="shared" si="2"/>
        <v>#N/A</v>
      </c>
      <c r="AB18" t="e">
        <f t="shared" si="3"/>
        <v>#N/A</v>
      </c>
    </row>
    <row r="19" spans="1:28" x14ac:dyDescent="0.2">
      <c r="A19" s="1" t="s">
        <v>2</v>
      </c>
      <c r="B19" s="12">
        <v>5071</v>
      </c>
      <c r="C19" s="12">
        <v>0</v>
      </c>
      <c r="D19">
        <f>$E$2+SUM($C$4:C19)-SUM($B$4:B19)</f>
        <v>2098947</v>
      </c>
      <c r="E19" s="3">
        <f>IFERROR(SUM($B$4:B19)/($E$2+SUM($C$4:C19)),"")</f>
        <v>1.3693512674287905E-2</v>
      </c>
      <c r="F19" s="13">
        <v>5067</v>
      </c>
      <c r="G19" s="12">
        <v>0</v>
      </c>
      <c r="H19">
        <f>$I$2+SUM($G$4:G19)-SUM($F$4:F19)</f>
        <v>2146858</v>
      </c>
      <c r="I19" s="3">
        <f>IFERROR(SUM($F$4:F19)/($I$2+SUM($G$4:G19)),"")</f>
        <v>1.3406971956294761E-2</v>
      </c>
      <c r="J19" s="13">
        <v>6050</v>
      </c>
      <c r="K19" s="12">
        <v>0</v>
      </c>
      <c r="L19">
        <f>$M$2+SUM($K$4:K19)-SUM($J$4:J19)</f>
        <v>2730312</v>
      </c>
      <c r="M19" s="3">
        <f>IFERROR(SUM($J$4:J19)/($M$2+SUM($K$4:K19)),"")</f>
        <v>1.359173072469601E-2</v>
      </c>
      <c r="N19" s="13">
        <v>6288</v>
      </c>
      <c r="O19" s="12">
        <v>0</v>
      </c>
      <c r="P19">
        <f>$Q$2+SUM($O$4:O19)-SUM($N$4:N19)</f>
        <v>2947709</v>
      </c>
      <c r="Q19" s="3">
        <f>IFERROR(SUM($N$4:N19)/($Q$2+SUM($O$4:O19)),"")</f>
        <v>1.3635460160390408E-2</v>
      </c>
      <c r="R19" s="13">
        <v>6329</v>
      </c>
      <c r="S19" s="12">
        <v>0</v>
      </c>
      <c r="T19">
        <f>$U$2+SUM($S$4:S19)-SUM($R$4:R19)</f>
        <v>3059102</v>
      </c>
      <c r="U19" s="3">
        <f>IFERROR(SUM($R$4:R19)/($U$2+SUM($S$4:S19)),"")</f>
        <v>1.3192903225806452E-2</v>
      </c>
      <c r="W19">
        <f>IFERROR(AVERAGE(E19,I19,M19,Q19),"")</f>
        <v>1.3581918878917271E-2</v>
      </c>
      <c r="X19">
        <f>IFERROR(_xlfn.STDEV.S(E19,I19,M19,Q19),"")</f>
        <v>1.2385817432273219E-4</v>
      </c>
      <c r="Y19">
        <f t="shared" si="0"/>
        <v>-2.809230636326657</v>
      </c>
      <c r="Z19" t="str">
        <f t="shared" si="1"/>
        <v>WARNING LOW</v>
      </c>
      <c r="AA19">
        <f t="shared" si="2"/>
        <v>1.3192903225806452E-2</v>
      </c>
      <c r="AB19" t="e">
        <f t="shared" si="3"/>
        <v>#N/A</v>
      </c>
    </row>
    <row r="20" spans="1:28" x14ac:dyDescent="0.2">
      <c r="A20" s="1" t="s">
        <v>3</v>
      </c>
      <c r="B20" s="12">
        <v>5369</v>
      </c>
      <c r="C20" s="12">
        <v>0</v>
      </c>
      <c r="D20">
        <f>$E$2+SUM($C$4:C20)-SUM($B$4:B20)</f>
        <v>2093578</v>
      </c>
      <c r="E20" s="3">
        <f>IFERROR(SUM($B$4:B20)/($E$2+SUM($C$4:C20)),"")</f>
        <v>1.6216434658717121E-2</v>
      </c>
      <c r="F20" s="13">
        <v>4930</v>
      </c>
      <c r="G20" s="12">
        <v>0</v>
      </c>
      <c r="H20">
        <f>$I$2+SUM($G$4:G20)-SUM($F$4:F20)</f>
        <v>2141928</v>
      </c>
      <c r="I20" s="3">
        <f>IFERROR(SUM($F$4:F20)/($I$2+SUM($G$4:G20)),"")</f>
        <v>1.5672563638770017E-2</v>
      </c>
      <c r="J20" s="13">
        <v>5886</v>
      </c>
      <c r="K20" s="12">
        <v>0</v>
      </c>
      <c r="L20">
        <f>$M$2+SUM($K$4:K20)-SUM($J$4:J20)</f>
        <v>2724426</v>
      </c>
      <c r="M20" s="3">
        <f>IFERROR(SUM($J$4:J20)/($M$2+SUM($K$4:K20)),"")</f>
        <v>1.5718227283680639E-2</v>
      </c>
      <c r="N20" s="13">
        <v>7530</v>
      </c>
      <c r="O20" s="12">
        <v>0</v>
      </c>
      <c r="P20">
        <f>$Q$2+SUM($O$4:O20)-SUM($N$4:N20)</f>
        <v>2940179</v>
      </c>
      <c r="Q20" s="3">
        <f>IFERROR(SUM($N$4:N20)/($Q$2+SUM($O$4:O20)),"")</f>
        <v>1.6155154263503117E-2</v>
      </c>
      <c r="R20" s="13">
        <v>7162</v>
      </c>
      <c r="S20" s="12">
        <v>0</v>
      </c>
      <c r="T20">
        <f>$U$2+SUM($S$4:S20)-SUM($R$4:R20)</f>
        <v>3051940</v>
      </c>
      <c r="U20" s="3">
        <f>IFERROR(SUM($R$4:R20)/($U$2+SUM($S$4:S20)),"")</f>
        <v>1.5503225806451613E-2</v>
      </c>
      <c r="W20">
        <f t="shared" ref="W20:W48" si="6">IFERROR(AVERAGE(E20,I20,M20,Q20),"")</f>
        <v>1.5940594961167721E-2</v>
      </c>
      <c r="X20">
        <f t="shared" ref="X20:X48" si="7">IFERROR(_xlfn.STDEV.S(E20,I20,M20,Q20),"")</f>
        <v>2.8484581018512281E-4</v>
      </c>
      <c r="Y20">
        <f t="shared" si="0"/>
        <v>-1.3733565686941169</v>
      </c>
      <c r="Z20" t="str">
        <f t="shared" si="1"/>
        <v xml:space="preserve">OK </v>
      </c>
      <c r="AA20" t="e">
        <f t="shared" si="2"/>
        <v>#N/A</v>
      </c>
      <c r="AB20" t="e">
        <f t="shared" si="3"/>
        <v>#N/A</v>
      </c>
    </row>
    <row r="21" spans="1:28" x14ac:dyDescent="0.2">
      <c r="A21" s="1" t="s">
        <v>4</v>
      </c>
      <c r="B21" s="12">
        <v>5785</v>
      </c>
      <c r="C21" s="12">
        <v>0</v>
      </c>
      <c r="D21">
        <f>$E$2+SUM($C$4:C21)-SUM($B$4:B21)</f>
        <v>2087793</v>
      </c>
      <c r="E21" s="3">
        <f>IFERROR(SUM($B$4:B21)/($E$2+SUM($C$4:C21)),"")</f>
        <v>1.8934837281165063E-2</v>
      </c>
      <c r="F21" s="13">
        <v>5449</v>
      </c>
      <c r="G21" s="12">
        <v>0</v>
      </c>
      <c r="H21">
        <f>$I$2+SUM($G$4:G21)-SUM($F$4:F21)</f>
        <v>2136479</v>
      </c>
      <c r="I21" s="3">
        <f>IFERROR(SUM($F$4:F21)/($I$2+SUM($G$4:G21)),"")</f>
        <v>1.8176662843193483E-2</v>
      </c>
      <c r="J21" s="13">
        <v>6427</v>
      </c>
      <c r="K21" s="12">
        <v>0</v>
      </c>
      <c r="L21">
        <f>$M$2+SUM($K$4:K21)-SUM($J$4:J21)</f>
        <v>2717999</v>
      </c>
      <c r="M21" s="3">
        <f>IFERROR(SUM($J$4:J21)/($M$2+SUM($K$4:K21)),"")</f>
        <v>1.8040176550516214E-2</v>
      </c>
      <c r="N21" s="13">
        <v>7096</v>
      </c>
      <c r="O21" s="12">
        <v>0</v>
      </c>
      <c r="P21">
        <f>$Q$2+SUM($O$4:O21)-SUM($N$4:N21)</f>
        <v>2933083</v>
      </c>
      <c r="Q21" s="3">
        <f>IFERROR(SUM($N$4:N21)/($Q$2+SUM($O$4:O21)),"")</f>
        <v>1.8529622969437751E-2</v>
      </c>
      <c r="R21" s="13">
        <v>8084</v>
      </c>
      <c r="S21" s="12">
        <v>0</v>
      </c>
      <c r="T21">
        <f>$U$2+SUM($S$4:S21)-SUM($R$4:R21)</f>
        <v>3043856</v>
      </c>
      <c r="U21" s="3">
        <f>IFERROR(SUM($R$4:R21)/($U$2+SUM($S$4:S21)),"")</f>
        <v>1.8110967741935484E-2</v>
      </c>
      <c r="W21">
        <f t="shared" si="6"/>
        <v>1.8420324911078128E-2</v>
      </c>
      <c r="X21">
        <f t="shared" si="7"/>
        <v>4.0023036029158298E-4</v>
      </c>
      <c r="Y21">
        <f t="shared" si="0"/>
        <v>-0.69134551314487069</v>
      </c>
      <c r="Z21" t="str">
        <f t="shared" si="1"/>
        <v xml:space="preserve">OK </v>
      </c>
      <c r="AA21" t="e">
        <f t="shared" si="2"/>
        <v>#N/A</v>
      </c>
      <c r="AB21" t="e">
        <f t="shared" si="3"/>
        <v>#N/A</v>
      </c>
    </row>
    <row r="22" spans="1:28" x14ac:dyDescent="0.2">
      <c r="A22" s="1" t="s">
        <v>5</v>
      </c>
      <c r="B22" s="12">
        <v>4995</v>
      </c>
      <c r="C22" s="12">
        <v>0</v>
      </c>
      <c r="D22">
        <f>$E$2+SUM($C$4:C22)-SUM($B$4:B22)</f>
        <v>2082798</v>
      </c>
      <c r="E22" s="3">
        <f>IFERROR(SUM($B$4:B22)/($E$2+SUM($C$4:C22)),"")</f>
        <v>2.1282014653529364E-2</v>
      </c>
      <c r="F22" s="13">
        <v>6010</v>
      </c>
      <c r="G22" s="12">
        <v>0</v>
      </c>
      <c r="H22">
        <f>$I$2+SUM($G$4:G22)-SUM($F$4:F22)</f>
        <v>2130469</v>
      </c>
      <c r="I22" s="3">
        <f>IFERROR(SUM($F$4:F22)/($I$2+SUM($G$4:G22)),"")</f>
        <v>2.0938570756312409E-2</v>
      </c>
      <c r="J22" s="13">
        <v>9189</v>
      </c>
      <c r="K22" s="12">
        <v>0</v>
      </c>
      <c r="L22">
        <f>$M$2+SUM($K$4:K22)-SUM($J$4:J22)</f>
        <v>2708810</v>
      </c>
      <c r="M22" s="3">
        <f>IFERROR(SUM($J$4:J22)/($M$2+SUM($K$4:K22)),"")</f>
        <v>2.1359982340613013E-2</v>
      </c>
      <c r="N22" s="13">
        <v>8692</v>
      </c>
      <c r="O22" s="12">
        <v>0</v>
      </c>
      <c r="P22">
        <f>$Q$2+SUM($O$4:O22)-SUM($N$4:N22)</f>
        <v>2924391</v>
      </c>
      <c r="Q22" s="3">
        <f>IFERROR(SUM($N$4:N22)/($Q$2+SUM($O$4:O22)),"")</f>
        <v>2.1438146361769179E-2</v>
      </c>
      <c r="R22" s="13">
        <v>9103</v>
      </c>
      <c r="S22" s="12">
        <v>0</v>
      </c>
      <c r="T22">
        <f>$U$2+SUM($S$4:S22)-SUM($R$4:R22)</f>
        <v>3034753</v>
      </c>
      <c r="U22" s="3">
        <f>IFERROR(SUM($R$4:R22)/($U$2+SUM($S$4:S22)),"")</f>
        <v>2.1047419354838708E-2</v>
      </c>
      <c r="W22">
        <f t="shared" si="6"/>
        <v>2.125467852805599E-2</v>
      </c>
      <c r="X22">
        <f t="shared" si="7"/>
        <v>2.2016715321095101E-4</v>
      </c>
      <c r="Y22">
        <f t="shared" si="0"/>
        <v>-0.8419886318468236</v>
      </c>
      <c r="Z22" t="str">
        <f t="shared" si="1"/>
        <v xml:space="preserve">OK </v>
      </c>
      <c r="AA22" t="e">
        <f t="shared" si="2"/>
        <v>#N/A</v>
      </c>
      <c r="AB22" t="e">
        <f t="shared" si="3"/>
        <v>#N/A</v>
      </c>
    </row>
    <row r="23" spans="1:28" x14ac:dyDescent="0.2">
      <c r="A23" s="1" t="s">
        <v>6</v>
      </c>
      <c r="B23" s="12">
        <v>7701</v>
      </c>
      <c r="C23" s="12">
        <v>0</v>
      </c>
      <c r="D23">
        <f>$E$2+SUM($C$4:C23)-SUM($B$4:B23)</f>
        <v>2075097</v>
      </c>
      <c r="E23" s="3">
        <f>IFERROR(SUM($B$4:B23)/($E$2+SUM($C$4:C23)),"")</f>
        <v>2.4900755983775107E-2</v>
      </c>
      <c r="F23" s="13">
        <v>6465</v>
      </c>
      <c r="G23" s="12">
        <v>0</v>
      </c>
      <c r="H23">
        <f>$I$2+SUM($G$4:G23)-SUM($F$4:F23)</f>
        <v>2124004</v>
      </c>
      <c r="I23" s="3">
        <f>IFERROR(SUM($F$4:F23)/($I$2+SUM($G$4:G23)),"")</f>
        <v>2.3909574859193247E-2</v>
      </c>
      <c r="J23" s="13">
        <v>9503</v>
      </c>
      <c r="K23" s="12">
        <v>0</v>
      </c>
      <c r="L23">
        <f>$M$2+SUM($K$4:K23)-SUM($J$4:J23)</f>
        <v>2699307</v>
      </c>
      <c r="M23" s="3">
        <f>IFERROR(SUM($J$4:J23)/($M$2+SUM($K$4:K23)),"")</f>
        <v>2.4793230182956018E-2</v>
      </c>
      <c r="N23" s="13">
        <v>8682</v>
      </c>
      <c r="O23" s="12">
        <v>0</v>
      </c>
      <c r="P23">
        <f>$Q$2+SUM($O$4:O23)-SUM($N$4:N23)</f>
        <v>2915709</v>
      </c>
      <c r="Q23" s="3">
        <f>IFERROR(SUM($N$4:N23)/($Q$2+SUM($O$4:O23)),"")</f>
        <v>2.4343323546792358E-2</v>
      </c>
      <c r="R23" s="13">
        <v>10234</v>
      </c>
      <c r="S23" s="12">
        <v>0</v>
      </c>
      <c r="T23">
        <f>$U$2+SUM($S$4:S23)-SUM($R$4:R23)</f>
        <v>3024519</v>
      </c>
      <c r="U23" s="3">
        <f>IFERROR(SUM($R$4:R23)/($U$2+SUM($S$4:S23)),"")</f>
        <v>2.4348709677419356E-2</v>
      </c>
      <c r="W23">
        <f t="shared" si="6"/>
        <v>2.4486721143179183E-2</v>
      </c>
      <c r="X23">
        <f t="shared" si="7"/>
        <v>4.5425152520767702E-4</v>
      </c>
      <c r="Y23">
        <f t="shared" si="0"/>
        <v>-0.27174638013357816</v>
      </c>
      <c r="Z23" t="str">
        <f t="shared" si="1"/>
        <v xml:space="preserve">OK </v>
      </c>
      <c r="AA23" t="e">
        <f t="shared" si="2"/>
        <v>#N/A</v>
      </c>
      <c r="AB23" t="e">
        <f t="shared" si="3"/>
        <v>#N/A</v>
      </c>
    </row>
    <row r="24" spans="1:28" x14ac:dyDescent="0.2">
      <c r="A24" s="1" t="s">
        <v>7</v>
      </c>
      <c r="B24" s="12">
        <v>7800</v>
      </c>
      <c r="C24" s="12">
        <v>0</v>
      </c>
      <c r="D24">
        <f>$E$2+SUM($C$4:C24)-SUM($B$4:B24)</f>
        <v>2067297</v>
      </c>
      <c r="E24" s="3">
        <f>IFERROR(SUM($B$4:B24)/($E$2+SUM($C$4:C24)),"")</f>
        <v>2.8566017946626266E-2</v>
      </c>
      <c r="F24" s="13">
        <v>8944</v>
      </c>
      <c r="G24" s="12">
        <v>0</v>
      </c>
      <c r="H24">
        <f>$I$2+SUM($G$4:G24)-SUM($F$4:F24)</f>
        <v>2115060</v>
      </c>
      <c r="I24" s="3">
        <f>IFERROR(SUM($F$4:F24)/($I$2+SUM($G$4:G24)),"")</f>
        <v>2.8019808532227467E-2</v>
      </c>
      <c r="J24" s="13">
        <v>9223</v>
      </c>
      <c r="K24" s="12">
        <v>0</v>
      </c>
      <c r="L24">
        <f>$M$2+SUM($K$4:K24)-SUM($J$4:J24)</f>
        <v>2690084</v>
      </c>
      <c r="M24" s="3">
        <f>IFERROR(SUM($J$4:J24)/($M$2+SUM($K$4:K24)),"")</f>
        <v>2.812531950737247E-2</v>
      </c>
      <c r="N24" s="13">
        <v>10070</v>
      </c>
      <c r="O24" s="12">
        <v>0</v>
      </c>
      <c r="P24">
        <f>$Q$2+SUM($O$4:O24)-SUM($N$4:N24)</f>
        <v>2905639</v>
      </c>
      <c r="Q24" s="3">
        <f>IFERROR(SUM($N$4:N24)/($Q$2+SUM($O$4:O24)),"")</f>
        <v>2.7712954306200722E-2</v>
      </c>
      <c r="R24" s="13">
        <v>6887</v>
      </c>
      <c r="S24" s="12">
        <v>0</v>
      </c>
      <c r="T24">
        <f>$U$2+SUM($S$4:S24)-SUM($R$4:R24)</f>
        <v>3017632</v>
      </c>
      <c r="U24" s="3">
        <f>IFERROR(SUM($R$4:R24)/($U$2+SUM($S$4:S24)),"")</f>
        <v>2.6570322580645161E-2</v>
      </c>
      <c r="W24">
        <f t="shared" si="6"/>
        <v>2.8106025073106729E-2</v>
      </c>
      <c r="X24">
        <f t="shared" si="7"/>
        <v>3.5303618256474196E-4</v>
      </c>
      <c r="Y24">
        <f t="shared" si="0"/>
        <v>-3.8907458622660442</v>
      </c>
      <c r="Z24" t="str">
        <f t="shared" si="1"/>
        <v>ANOMALY LOW</v>
      </c>
      <c r="AA24" t="e">
        <f t="shared" si="2"/>
        <v>#N/A</v>
      </c>
      <c r="AB24">
        <f t="shared" si="3"/>
        <v>2.6570322580645161E-2</v>
      </c>
    </row>
    <row r="25" spans="1:28" x14ac:dyDescent="0.2">
      <c r="A25" s="1" t="s">
        <v>8</v>
      </c>
      <c r="B25" s="12">
        <v>10475</v>
      </c>
      <c r="C25" s="12">
        <v>0</v>
      </c>
      <c r="D25">
        <f>$E$2+SUM($C$4:C25)-SUM($B$4:B25)</f>
        <v>2056822</v>
      </c>
      <c r="E25" s="3">
        <f>IFERROR(SUM($B$4:B25)/($E$2+SUM($C$4:C25)),"")</f>
        <v>3.3488276800583437E-2</v>
      </c>
      <c r="F25" s="13">
        <v>9383</v>
      </c>
      <c r="G25" s="12">
        <v>0</v>
      </c>
      <c r="H25">
        <f>$I$2+SUM($G$4:G25)-SUM($F$4:F25)</f>
        <v>2105677</v>
      </c>
      <c r="I25" s="3">
        <f>IFERROR(SUM($F$4:F25)/($I$2+SUM($G$4:G25)),"")</f>
        <v>3.2331785561977029E-2</v>
      </c>
      <c r="J25" s="13">
        <v>10099</v>
      </c>
      <c r="K25" s="12">
        <v>0</v>
      </c>
      <c r="L25">
        <f>$M$2+SUM($K$4:K25)-SUM($J$4:J25)</f>
        <v>2679985</v>
      </c>
      <c r="M25" s="3">
        <f>IFERROR(SUM($J$4:J25)/($M$2+SUM($K$4:K25)),"")</f>
        <v>3.1773890480730566E-2</v>
      </c>
      <c r="N25" s="13">
        <v>13133</v>
      </c>
      <c r="O25" s="12">
        <v>0</v>
      </c>
      <c r="P25">
        <f>$Q$2+SUM($O$4:O25)-SUM($N$4:N25)</f>
        <v>2892506</v>
      </c>
      <c r="Q25" s="3">
        <f>IFERROR(SUM($N$4:N25)/($Q$2+SUM($O$4:O25)),"")</f>
        <v>3.2107528364126246E-2</v>
      </c>
      <c r="R25" s="13">
        <v>7712</v>
      </c>
      <c r="S25" s="12">
        <v>0</v>
      </c>
      <c r="T25">
        <f>$U$2+SUM($S$4:S25)-SUM($R$4:R25)</f>
        <v>3009920</v>
      </c>
      <c r="U25" s="3">
        <f>IFERROR(SUM($R$4:R25)/($U$2+SUM($S$4:S25)),"")</f>
        <v>2.9058064516129033E-2</v>
      </c>
      <c r="W25">
        <f t="shared" si="6"/>
        <v>3.2425370301854321E-2</v>
      </c>
      <c r="X25">
        <f t="shared" si="7"/>
        <v>7.4475449719771565E-4</v>
      </c>
      <c r="Y25">
        <f t="shared" si="0"/>
        <v>-4.0440304375422462</v>
      </c>
      <c r="Z25" t="str">
        <f t="shared" si="1"/>
        <v>ANOMALY LOW</v>
      </c>
      <c r="AA25" t="e">
        <f t="shared" si="2"/>
        <v>#N/A</v>
      </c>
      <c r="AB25">
        <f t="shared" si="3"/>
        <v>2.9058064516129033E-2</v>
      </c>
    </row>
    <row r="26" spans="1:28" x14ac:dyDescent="0.2">
      <c r="A26" s="1" t="s">
        <v>9</v>
      </c>
      <c r="B26" s="12">
        <v>8444</v>
      </c>
      <c r="C26" s="12">
        <v>0</v>
      </c>
      <c r="D26">
        <f>$E$2+SUM($C$4:C26)-SUM($B$4:B26)</f>
        <v>2048378</v>
      </c>
      <c r="E26" s="3">
        <f>IFERROR(SUM($B$4:B26)/($E$2+SUM($C$4:C26)),"")</f>
        <v>3.7456157828059743E-2</v>
      </c>
      <c r="F26" s="13">
        <v>9283</v>
      </c>
      <c r="G26" s="12">
        <v>0</v>
      </c>
      <c r="H26">
        <f>$I$2+SUM($G$4:G26)-SUM($F$4:F26)</f>
        <v>2096394</v>
      </c>
      <c r="I26" s="3">
        <f>IFERROR(SUM($F$4:F26)/($I$2+SUM($G$4:G26)),"")</f>
        <v>3.6597807385185512E-2</v>
      </c>
      <c r="J26" s="13">
        <v>14502</v>
      </c>
      <c r="K26" s="12">
        <v>0</v>
      </c>
      <c r="L26">
        <f>$M$2+SUM($K$4:K26)-SUM($J$4:J26)</f>
        <v>2665483</v>
      </c>
      <c r="M26" s="3">
        <f>IFERROR(SUM($J$4:J26)/($M$2+SUM($K$4:K26)),"")</f>
        <v>3.7013179148483726E-2</v>
      </c>
      <c r="N26" s="13">
        <v>13301</v>
      </c>
      <c r="O26" s="12">
        <v>0</v>
      </c>
      <c r="P26">
        <f>$Q$2+SUM($O$4:O26)-SUM($N$4:N26)</f>
        <v>2879205</v>
      </c>
      <c r="Q26" s="3">
        <f>IFERROR(SUM($N$4:N26)/($Q$2+SUM($O$4:O26)),"")</f>
        <v>3.6558318704830381E-2</v>
      </c>
      <c r="R26" s="13">
        <v>8625</v>
      </c>
      <c r="S26" s="12">
        <v>0</v>
      </c>
      <c r="T26">
        <f>$U$2+SUM($S$4:S26)-SUM($R$4:R26)</f>
        <v>3001295</v>
      </c>
      <c r="U26" s="3">
        <f>IFERROR(SUM($R$4:R26)/($U$2+SUM($S$4:S26)),"")</f>
        <v>3.1840322580645161E-2</v>
      </c>
      <c r="W26">
        <f t="shared" si="6"/>
        <v>3.6906365766639845E-2</v>
      </c>
      <c r="X26">
        <f t="shared" si="7"/>
        <v>4.203274284575403E-4</v>
      </c>
      <c r="Y26">
        <f t="shared" si="0"/>
        <v>-10.780183422627184</v>
      </c>
      <c r="Z26" t="str">
        <f t="shared" si="1"/>
        <v>ANOMALY LOW</v>
      </c>
      <c r="AA26" t="e">
        <f t="shared" si="2"/>
        <v>#N/A</v>
      </c>
      <c r="AB26">
        <f t="shared" si="3"/>
        <v>3.1840322580645161E-2</v>
      </c>
    </row>
    <row r="27" spans="1:28" x14ac:dyDescent="0.2">
      <c r="A27" s="1" t="s">
        <v>10</v>
      </c>
      <c r="B27" s="12">
        <v>11783</v>
      </c>
      <c r="C27" s="12">
        <v>0</v>
      </c>
      <c r="D27">
        <f>$E$2+SUM($C$4:C27)-SUM($B$4:B27)</f>
        <v>2036595</v>
      </c>
      <c r="E27" s="3">
        <f>IFERROR(SUM($B$4:B27)/($E$2+SUM($C$4:C27)),"")</f>
        <v>4.2993052918864259E-2</v>
      </c>
      <c r="F27" s="13">
        <v>12057</v>
      </c>
      <c r="G27" s="12">
        <v>0</v>
      </c>
      <c r="H27">
        <f>$I$2+SUM($G$4:G27)-SUM($F$4:F27)</f>
        <v>2084337</v>
      </c>
      <c r="I27" s="3">
        <f>IFERROR(SUM($F$4:F27)/($I$2+SUM($G$4:G27)),"")</f>
        <v>4.2138626637843561E-2</v>
      </c>
      <c r="J27" s="13">
        <v>14477</v>
      </c>
      <c r="K27" s="12">
        <v>0</v>
      </c>
      <c r="L27">
        <f>$M$2+SUM($K$4:K27)-SUM($J$4:J27)</f>
        <v>2651006</v>
      </c>
      <c r="M27" s="3">
        <f>IFERROR(SUM($J$4:J27)/($M$2+SUM($K$4:K27)),"")</f>
        <v>4.2243435805707726E-2</v>
      </c>
      <c r="N27" s="13">
        <v>16868</v>
      </c>
      <c r="O27" s="12">
        <v>0</v>
      </c>
      <c r="P27">
        <f>$Q$2+SUM($O$4:O27)-SUM($N$4:N27)</f>
        <v>2862337</v>
      </c>
      <c r="Q27" s="3">
        <f>IFERROR(SUM($N$4:N27)/($Q$2+SUM($O$4:O27)),"")</f>
        <v>4.2202701192387511E-2</v>
      </c>
      <c r="R27" s="13">
        <v>9632</v>
      </c>
      <c r="S27" s="12">
        <v>0</v>
      </c>
      <c r="T27">
        <f>$U$2+SUM($S$4:S27)-SUM($R$4:R27)</f>
        <v>2991663</v>
      </c>
      <c r="U27" s="3">
        <f>IFERROR(SUM($R$4:R27)/($U$2+SUM($S$4:S27)),"")</f>
        <v>3.4947419354838707E-2</v>
      </c>
      <c r="W27">
        <f t="shared" si="6"/>
        <v>4.2394454138700764E-2</v>
      </c>
      <c r="X27">
        <f t="shared" si="7"/>
        <v>4.0139088975207047E-4</v>
      </c>
      <c r="Y27">
        <f t="shared" si="0"/>
        <v>-16.594373646902252</v>
      </c>
      <c r="Z27" t="str">
        <f t="shared" si="1"/>
        <v>ANOMALY LOW</v>
      </c>
      <c r="AA27" t="e">
        <f t="shared" si="2"/>
        <v>#N/A</v>
      </c>
      <c r="AB27">
        <f t="shared" si="3"/>
        <v>3.4947419354838707E-2</v>
      </c>
    </row>
    <row r="28" spans="1:28" x14ac:dyDescent="0.2">
      <c r="A28" s="1" t="s">
        <v>11</v>
      </c>
      <c r="B28" s="12">
        <v>13042</v>
      </c>
      <c r="C28" s="12">
        <v>0</v>
      </c>
      <c r="D28">
        <f>$E$2+SUM($C$4:C28)-SUM($B$4:B28)</f>
        <v>2023553</v>
      </c>
      <c r="E28" s="3">
        <f>IFERROR(SUM($B$4:B28)/($E$2+SUM($C$4:C28)),"")</f>
        <v>4.9121558882903336E-2</v>
      </c>
      <c r="F28" s="13">
        <v>11064</v>
      </c>
      <c r="G28" s="12">
        <v>0</v>
      </c>
      <c r="H28">
        <f>$I$2+SUM($G$4:G28)-SUM($F$4:F28)</f>
        <v>2073273</v>
      </c>
      <c r="I28" s="3">
        <f>IFERROR(SUM($F$4:F28)/($I$2+SUM($G$4:G28)),"")</f>
        <v>4.7223110689548681E-2</v>
      </c>
      <c r="J28" s="13">
        <v>16311</v>
      </c>
      <c r="K28" s="12">
        <v>0</v>
      </c>
      <c r="L28">
        <f>$M$2+SUM($K$4:K28)-SUM($J$4:J28)</f>
        <v>2634695</v>
      </c>
      <c r="M28" s="3">
        <f>IFERROR(SUM($J$4:J28)/($M$2+SUM($K$4:K28)),"")</f>
        <v>4.8136280755350654E-2</v>
      </c>
      <c r="N28" s="13">
        <v>14848</v>
      </c>
      <c r="O28" s="12">
        <v>0</v>
      </c>
      <c r="P28">
        <f>$Q$2+SUM($O$4:O28)-SUM($N$4:N28)</f>
        <v>2847489</v>
      </c>
      <c r="Q28" s="3">
        <f>IFERROR(SUM($N$4:N28)/($Q$2+SUM($O$4:O28)),"")</f>
        <v>4.7171149803678016E-2</v>
      </c>
      <c r="R28" s="13">
        <v>10746</v>
      </c>
      <c r="S28" s="12">
        <v>0</v>
      </c>
      <c r="T28">
        <f>$U$2+SUM($S$4:S28)-SUM($R$4:R28)</f>
        <v>2980917</v>
      </c>
      <c r="U28" s="3">
        <f>IFERROR(SUM($R$4:R28)/($U$2+SUM($S$4:S28)),"")</f>
        <v>3.8413870967741938E-2</v>
      </c>
      <c r="W28">
        <f t="shared" si="6"/>
        <v>4.791302503287017E-2</v>
      </c>
      <c r="X28">
        <f t="shared" si="7"/>
        <v>9.1955747348129442E-4</v>
      </c>
      <c r="Y28">
        <f t="shared" si="0"/>
        <v>-9.2395548210624234</v>
      </c>
      <c r="Z28" t="str">
        <f t="shared" si="1"/>
        <v>ANOMALY LOW</v>
      </c>
      <c r="AA28" t="e">
        <f t="shared" si="2"/>
        <v>#N/A</v>
      </c>
      <c r="AB28">
        <f t="shared" si="3"/>
        <v>3.8413870967741938E-2</v>
      </c>
    </row>
    <row r="29" spans="1:28" x14ac:dyDescent="0.2">
      <c r="A29" s="1" t="s">
        <v>12</v>
      </c>
      <c r="B29" s="12">
        <v>13565</v>
      </c>
      <c r="C29" s="12">
        <v>0</v>
      </c>
      <c r="D29">
        <f>$E$2+SUM($C$4:C29)-SUM($B$4:B29)</f>
        <v>2009988</v>
      </c>
      <c r="E29" s="3">
        <f>IFERROR(SUM($B$4:B29)/($E$2+SUM($C$4:C29)),"")</f>
        <v>5.5495825360605391E-2</v>
      </c>
      <c r="F29" s="13">
        <v>15693</v>
      </c>
      <c r="G29" s="12">
        <v>0</v>
      </c>
      <c r="H29">
        <f>$I$2+SUM($G$4:G29)-SUM($F$4:F29)</f>
        <v>2057580</v>
      </c>
      <c r="I29" s="3">
        <f>IFERROR(SUM($F$4:F29)/($I$2+SUM($G$4:G29)),"")</f>
        <v>5.443486125204041E-2</v>
      </c>
      <c r="J29" s="13">
        <v>18001</v>
      </c>
      <c r="K29" s="12">
        <v>0</v>
      </c>
      <c r="L29">
        <f>$M$2+SUM($K$4:K29)-SUM($J$4:J29)</f>
        <v>2616694</v>
      </c>
      <c r="M29" s="3">
        <f>IFERROR(SUM($J$4:J29)/($M$2+SUM($K$4:K29)),"")</f>
        <v>5.4639689616764568E-2</v>
      </c>
      <c r="N29" s="13">
        <v>20397</v>
      </c>
      <c r="O29" s="12">
        <v>0</v>
      </c>
      <c r="P29">
        <f>$Q$2+SUM($O$4:O29)-SUM($N$4:N29)</f>
        <v>2827092</v>
      </c>
      <c r="Q29" s="3">
        <f>IFERROR(SUM($N$4:N29)/($Q$2+SUM($O$4:O29)),"")</f>
        <v>5.3996408850316785E-2</v>
      </c>
      <c r="R29" s="13">
        <v>11977</v>
      </c>
      <c r="S29" s="12">
        <v>0</v>
      </c>
      <c r="T29">
        <f>$U$2+SUM($S$4:S29)-SUM($R$4:R29)</f>
        <v>2968940</v>
      </c>
      <c r="U29" s="3">
        <f>IFERROR(SUM($R$4:R29)/($U$2+SUM($S$4:S29)),"")</f>
        <v>4.2277419354838711E-2</v>
      </c>
      <c r="W29">
        <f t="shared" si="6"/>
        <v>5.4641696269931789E-2</v>
      </c>
      <c r="X29">
        <f t="shared" si="7"/>
        <v>6.2947520701278495E-4</v>
      </c>
      <c r="Y29">
        <f t="shared" si="0"/>
        <v>-17.56851635570008</v>
      </c>
      <c r="Z29" t="str">
        <f t="shared" si="1"/>
        <v>ANOMALY LOW</v>
      </c>
      <c r="AA29" t="e">
        <f t="shared" si="2"/>
        <v>#N/A</v>
      </c>
      <c r="AB29">
        <f t="shared" si="3"/>
        <v>4.2277419354838711E-2</v>
      </c>
    </row>
    <row r="30" spans="1:28" x14ac:dyDescent="0.2">
      <c r="A30" s="1" t="s">
        <v>13</v>
      </c>
      <c r="B30" s="12">
        <v>15206</v>
      </c>
      <c r="C30" s="12">
        <v>0</v>
      </c>
      <c r="D30">
        <f>$E$2+SUM($C$4:C30)-SUM($B$4:B30)</f>
        <v>1994782</v>
      </c>
      <c r="E30" s="3">
        <f>IFERROR(SUM($B$4:B30)/($E$2+SUM($C$4:C30)),"")</f>
        <v>6.2641206566645735E-2</v>
      </c>
      <c r="F30" s="13">
        <v>14512</v>
      </c>
      <c r="G30" s="12">
        <v>0</v>
      </c>
      <c r="H30">
        <f>$I$2+SUM($G$4:G30)-SUM($F$4:F30)</f>
        <v>2043068</v>
      </c>
      <c r="I30" s="3">
        <f>IFERROR(SUM($F$4:F30)/($I$2+SUM($G$4:G30)),"")</f>
        <v>6.1103880825281981E-2</v>
      </c>
      <c r="J30" s="13">
        <v>21435</v>
      </c>
      <c r="K30" s="12">
        <v>0</v>
      </c>
      <c r="L30">
        <f>$M$2+SUM($K$4:K30)-SUM($J$4:J30)</f>
        <v>2595259</v>
      </c>
      <c r="M30" s="3">
        <f>IFERROR(SUM($J$4:J30)/($M$2+SUM($K$4:K30)),"")</f>
        <v>6.2383735444463434E-2</v>
      </c>
      <c r="N30" s="13">
        <v>24428</v>
      </c>
      <c r="O30" s="12">
        <v>0</v>
      </c>
      <c r="P30">
        <f>$Q$2+SUM($O$4:O30)-SUM($N$4:N30)</f>
        <v>2802664</v>
      </c>
      <c r="Q30" s="3">
        <f>IFERROR(SUM($N$4:N30)/($Q$2+SUM($O$4:O30)),"")</f>
        <v>6.2170524062911375E-2</v>
      </c>
      <c r="R30" s="13">
        <v>13338</v>
      </c>
      <c r="S30" s="12">
        <v>0</v>
      </c>
      <c r="T30">
        <f>$U$2+SUM($S$4:S30)-SUM($R$4:R30)</f>
        <v>2955602</v>
      </c>
      <c r="U30" s="3">
        <f>IFERROR(SUM($R$4:R30)/($U$2+SUM($S$4:S30)),"")</f>
        <v>4.6580000000000003E-2</v>
      </c>
      <c r="W30">
        <f t="shared" si="6"/>
        <v>6.2074836724825631E-2</v>
      </c>
      <c r="X30">
        <f t="shared" si="7"/>
        <v>6.7530354711683993E-4</v>
      </c>
      <c r="Y30">
        <f t="shared" si="0"/>
        <v>-20.522627707137246</v>
      </c>
      <c r="Z30" t="str">
        <f t="shared" si="1"/>
        <v>ANOMALY LOW</v>
      </c>
      <c r="AA30" t="e">
        <f t="shared" si="2"/>
        <v>#N/A</v>
      </c>
      <c r="AB30">
        <f t="shared" si="3"/>
        <v>4.6580000000000003E-2</v>
      </c>
    </row>
    <row r="31" spans="1:28" x14ac:dyDescent="0.2">
      <c r="A31" s="1" t="s">
        <v>14</v>
      </c>
      <c r="B31" s="12">
        <v>14749</v>
      </c>
      <c r="C31" s="12">
        <v>0</v>
      </c>
      <c r="D31">
        <f>$E$2+SUM($C$4:C31)-SUM($B$4:B31)</f>
        <v>1980033</v>
      </c>
      <c r="E31" s="3">
        <f>IFERROR(SUM($B$4:B31)/($E$2+SUM($C$4:C31)),"")</f>
        <v>6.9571841014093402E-2</v>
      </c>
      <c r="F31" s="13">
        <v>18405</v>
      </c>
      <c r="G31" s="12">
        <v>0</v>
      </c>
      <c r="H31">
        <f>$I$2+SUM($G$4:G31)-SUM($F$4:F31)</f>
        <v>2024663</v>
      </c>
      <c r="I31" s="3">
        <f>IFERROR(SUM($F$4:F31)/($I$2+SUM($G$4:G31)),"")</f>
        <v>6.9561936589167803E-2</v>
      </c>
      <c r="J31" s="13">
        <v>24516</v>
      </c>
      <c r="K31" s="12">
        <v>0</v>
      </c>
      <c r="L31">
        <f>$M$2+SUM($K$4:K31)-SUM($J$4:J31)</f>
        <v>2570743</v>
      </c>
      <c r="M31" s="3">
        <f>IFERROR(SUM($J$4:J31)/($M$2+SUM($K$4:K31)),"")</f>
        <v>7.1240886249775551E-2</v>
      </c>
      <c r="N31" s="13">
        <v>23844</v>
      </c>
      <c r="O31" s="12">
        <v>0</v>
      </c>
      <c r="P31">
        <f>$Q$2+SUM($O$4:O31)-SUM($N$4:N31)</f>
        <v>2778820</v>
      </c>
      <c r="Q31" s="3">
        <f>IFERROR(SUM($N$4:N31)/($Q$2+SUM($O$4:O31)),"")</f>
        <v>7.0149220768704126E-2</v>
      </c>
      <c r="R31" s="13">
        <v>14842</v>
      </c>
      <c r="S31" s="12">
        <v>0</v>
      </c>
      <c r="T31">
        <f>$U$2+SUM($S$4:S31)-SUM($R$4:R31)</f>
        <v>2940760</v>
      </c>
      <c r="U31" s="3">
        <f>IFERROR(SUM($R$4:R31)/($U$2+SUM($S$4:S31)),"")</f>
        <v>5.1367741935483872E-2</v>
      </c>
      <c r="W31">
        <f t="shared" si="6"/>
        <v>7.0130971155435221E-2</v>
      </c>
      <c r="X31">
        <f t="shared" si="7"/>
        <v>7.8923410502271935E-4</v>
      </c>
      <c r="Y31">
        <f t="shared" si="0"/>
        <v>-21.264086661340517</v>
      </c>
      <c r="Z31" t="str">
        <f t="shared" si="1"/>
        <v>ANOMALY LOW</v>
      </c>
      <c r="AA31" t="e">
        <f t="shared" si="2"/>
        <v>#N/A</v>
      </c>
      <c r="AB31">
        <f t="shared" si="3"/>
        <v>5.1367741935483872E-2</v>
      </c>
    </row>
    <row r="32" spans="1:28" x14ac:dyDescent="0.2">
      <c r="A32" s="1" t="s">
        <v>15</v>
      </c>
      <c r="B32" s="12">
        <v>22830</v>
      </c>
      <c r="C32" s="12">
        <v>0</v>
      </c>
      <c r="D32">
        <f>$E$2+SUM($C$4:C32)-SUM($B$4:B32)</f>
        <v>1957203</v>
      </c>
      <c r="E32" s="3">
        <f>IFERROR(SUM($B$4:B32)/($E$2+SUM($C$4:C32)),"")</f>
        <v>8.0299780836130832E-2</v>
      </c>
      <c r="F32" s="13">
        <v>21238</v>
      </c>
      <c r="G32" s="12">
        <v>0</v>
      </c>
      <c r="H32">
        <f>$I$2+SUM($G$4:G32)-SUM($F$4:F32)</f>
        <v>2003425</v>
      </c>
      <c r="I32" s="3">
        <f>IFERROR(SUM($F$4:F32)/($I$2+SUM($G$4:G32)),"")</f>
        <v>7.9321903354362441E-2</v>
      </c>
      <c r="J32" s="13">
        <v>26279</v>
      </c>
      <c r="K32" s="12">
        <v>0</v>
      </c>
      <c r="L32">
        <f>$M$2+SUM($K$4:K32)-SUM($J$4:J32)</f>
        <v>2544464</v>
      </c>
      <c r="M32" s="3">
        <f>IFERROR(SUM($J$4:J32)/($M$2+SUM($K$4:K32)),"")</f>
        <v>8.0734974437603801E-2</v>
      </c>
      <c r="N32" s="13">
        <v>27045</v>
      </c>
      <c r="O32" s="12">
        <v>0</v>
      </c>
      <c r="P32">
        <f>$Q$2+SUM($O$4:O32)-SUM($N$4:N32)</f>
        <v>2751775</v>
      </c>
      <c r="Q32" s="3">
        <f>IFERROR(SUM($N$4:N32)/($Q$2+SUM($O$4:O32)),"")</f>
        <v>7.9199038433867899E-2</v>
      </c>
      <c r="R32" s="13">
        <v>16503</v>
      </c>
      <c r="S32" s="12">
        <v>0</v>
      </c>
      <c r="T32">
        <f>$U$2+SUM($S$4:S32)-SUM($R$4:R32)</f>
        <v>2924257</v>
      </c>
      <c r="U32" s="3">
        <f>IFERROR(SUM($R$4:R32)/($U$2+SUM($S$4:S32)),"")</f>
        <v>5.6691290322580648E-2</v>
      </c>
      <c r="W32">
        <f t="shared" si="6"/>
        <v>7.988892426549124E-2</v>
      </c>
      <c r="X32">
        <f t="shared" si="7"/>
        <v>7.4878995490533094E-4</v>
      </c>
      <c r="Y32">
        <f t="shared" si="0"/>
        <v>-27.70949907844992</v>
      </c>
      <c r="Z32" t="str">
        <f t="shared" si="1"/>
        <v>ANOMALY LOW</v>
      </c>
      <c r="AA32" t="e">
        <f t="shared" si="2"/>
        <v>#N/A</v>
      </c>
      <c r="AB32">
        <f t="shared" si="3"/>
        <v>5.6691290322580648E-2</v>
      </c>
    </row>
    <row r="33" spans="1:28" x14ac:dyDescent="0.2">
      <c r="A33" s="1" t="s">
        <v>16</v>
      </c>
      <c r="B33" s="12">
        <v>23501</v>
      </c>
      <c r="C33" s="12">
        <v>0</v>
      </c>
      <c r="D33">
        <f>$E$2+SUM($C$4:C33)-SUM($B$4:B33)</f>
        <v>1933702</v>
      </c>
      <c r="E33" s="3">
        <f>IFERROR(SUM($B$4:B33)/($E$2+SUM($C$4:C33)),"")</f>
        <v>9.1343027168049443E-2</v>
      </c>
      <c r="F33" s="13">
        <v>22958</v>
      </c>
      <c r="G33" s="12">
        <v>0</v>
      </c>
      <c r="H33">
        <f>$I$2+SUM($G$4:G33)-SUM($F$4:F33)</f>
        <v>1980467</v>
      </c>
      <c r="I33" s="3">
        <f>IFERROR(SUM($F$4:F33)/($I$2+SUM($G$4:G33)),"")</f>
        <v>8.9872299672063644E-2</v>
      </c>
      <c r="J33" s="13">
        <v>24291</v>
      </c>
      <c r="K33" s="12">
        <v>0</v>
      </c>
      <c r="L33">
        <f>$M$2+SUM($K$4:K33)-SUM($J$4:J33)</f>
        <v>2520173</v>
      </c>
      <c r="M33" s="3">
        <f>IFERROR(SUM($J$4:J33)/($M$2+SUM($K$4:K33)),"")</f>
        <v>8.9510837148153513E-2</v>
      </c>
      <c r="N33" s="13">
        <v>33297</v>
      </c>
      <c r="O33" s="12">
        <v>0</v>
      </c>
      <c r="P33">
        <f>$Q$2+SUM($O$4:O33)-SUM($N$4:N33)</f>
        <v>2718478</v>
      </c>
      <c r="Q33" s="3">
        <f>IFERROR(SUM($N$4:N33)/($Q$2+SUM($O$4:O33)),"")</f>
        <v>9.0340904908149958E-2</v>
      </c>
      <c r="R33" s="13">
        <v>18340</v>
      </c>
      <c r="S33" s="12">
        <v>0</v>
      </c>
      <c r="T33">
        <f>$U$2+SUM($S$4:S33)-SUM($R$4:R33)</f>
        <v>2905917</v>
      </c>
      <c r="U33" s="3">
        <f>IFERROR(SUM($R$4:R33)/($U$2+SUM($S$4:S33)),"")</f>
        <v>6.2607419354838711E-2</v>
      </c>
      <c r="W33">
        <f t="shared" si="6"/>
        <v>9.0266767224104136E-2</v>
      </c>
      <c r="X33">
        <f t="shared" si="7"/>
        <v>7.9390738176783268E-4</v>
      </c>
      <c r="Y33">
        <f t="shared" si="0"/>
        <v>-31.161409237067961</v>
      </c>
      <c r="Z33" t="str">
        <f t="shared" si="1"/>
        <v>ANOMALY LOW</v>
      </c>
      <c r="AA33" t="e">
        <f t="shared" si="2"/>
        <v>#N/A</v>
      </c>
      <c r="AB33">
        <f t="shared" si="3"/>
        <v>6.2607419354838711E-2</v>
      </c>
    </row>
    <row r="34" spans="1:28" x14ac:dyDescent="0.2">
      <c r="A34" s="1" t="s">
        <v>17</v>
      </c>
      <c r="B34" s="12">
        <v>19928</v>
      </c>
      <c r="C34" s="12">
        <v>0</v>
      </c>
      <c r="D34">
        <f>$E$2+SUM($C$4:C34)-SUM($B$4:B34)</f>
        <v>1913774</v>
      </c>
      <c r="E34" s="3">
        <f>IFERROR(SUM($B$4:B34)/($E$2+SUM($C$4:C34)),"")</f>
        <v>0.1007073015777543</v>
      </c>
      <c r="F34" s="13">
        <v>27406</v>
      </c>
      <c r="G34" s="12">
        <v>0</v>
      </c>
      <c r="H34">
        <f>$I$2+SUM($G$4:G34)-SUM($F$4:F34)</f>
        <v>1953061</v>
      </c>
      <c r="I34" s="3">
        <f>IFERROR(SUM($F$4:F34)/($I$2+SUM($G$4:G34)),"")</f>
        <v>0.1024667835767121</v>
      </c>
      <c r="J34" s="13">
        <v>33041</v>
      </c>
      <c r="K34" s="12">
        <v>0</v>
      </c>
      <c r="L34">
        <f>$M$2+SUM($K$4:K34)-SUM($J$4:J34)</f>
        <v>2487132</v>
      </c>
      <c r="M34" s="3">
        <f>IFERROR(SUM($J$4:J34)/($M$2+SUM($K$4:K34)),"")</f>
        <v>0.10144790354390804</v>
      </c>
      <c r="N34" s="13">
        <v>32074</v>
      </c>
      <c r="O34" s="12">
        <v>0</v>
      </c>
      <c r="P34">
        <f>$Q$2+SUM($O$4:O34)-SUM($N$4:N34)</f>
        <v>2686404</v>
      </c>
      <c r="Q34" s="3">
        <f>IFERROR(SUM($N$4:N34)/($Q$2+SUM($O$4:O34)),"")</f>
        <v>0.10107353022863295</v>
      </c>
      <c r="R34" s="13">
        <v>20370</v>
      </c>
      <c r="S34" s="12">
        <v>0</v>
      </c>
      <c r="T34">
        <f>$U$2+SUM($S$4:S34)-SUM($R$4:R34)</f>
        <v>2885547</v>
      </c>
      <c r="U34" s="3">
        <f>IFERROR(SUM($R$4:R34)/($U$2+SUM($S$4:S34)),"")</f>
        <v>6.9178387096774194E-2</v>
      </c>
      <c r="W34">
        <f t="shared" si="6"/>
        <v>0.10142387973175185</v>
      </c>
      <c r="X34">
        <f t="shared" si="7"/>
        <v>7.5816765922971164E-4</v>
      </c>
      <c r="Y34">
        <f t="shared" si="0"/>
        <v>-38.040722324154345</v>
      </c>
      <c r="Z34" t="str">
        <f t="shared" si="1"/>
        <v>ANOMALY LOW</v>
      </c>
      <c r="AA34" t="e">
        <f t="shared" si="2"/>
        <v>#N/A</v>
      </c>
      <c r="AB34">
        <f t="shared" si="3"/>
        <v>6.9178387096774194E-2</v>
      </c>
    </row>
    <row r="35" spans="1:28" x14ac:dyDescent="0.2">
      <c r="A35" s="1" t="s">
        <v>18</v>
      </c>
      <c r="B35" s="12">
        <v>20490</v>
      </c>
      <c r="C35" s="12">
        <v>0</v>
      </c>
      <c r="D35">
        <f>$E$2+SUM($C$4:C35)-SUM($B$4:B35)</f>
        <v>1893284</v>
      </c>
      <c r="E35" s="3">
        <f>IFERROR(SUM($B$4:B35)/($E$2+SUM($C$4:C35)),"")</f>
        <v>0.11033566281093639</v>
      </c>
      <c r="F35" s="13">
        <v>29366</v>
      </c>
      <c r="G35" s="12">
        <v>0</v>
      </c>
      <c r="H35">
        <f>$I$2+SUM($G$4:G35)-SUM($F$4:F35)</f>
        <v>1923695</v>
      </c>
      <c r="I35" s="3">
        <f>IFERROR(SUM($F$4:F35)/($I$2+SUM($G$4:G35)),"")</f>
        <v>0.11596198952956574</v>
      </c>
      <c r="J35" s="13">
        <v>31968</v>
      </c>
      <c r="K35" s="12">
        <v>0</v>
      </c>
      <c r="L35">
        <f>$M$2+SUM($K$4:K35)-SUM($J$4:J35)</f>
        <v>2455164</v>
      </c>
      <c r="M35" s="3">
        <f>IFERROR(SUM($J$4:J35)/($M$2+SUM($K$4:K35)),"")</f>
        <v>0.11299731604775115</v>
      </c>
      <c r="N35" s="13">
        <v>35606</v>
      </c>
      <c r="O35" s="12">
        <v>0</v>
      </c>
      <c r="P35">
        <f>$Q$2+SUM($O$4:O35)-SUM($N$4:N35)</f>
        <v>2650798</v>
      </c>
      <c r="Q35" s="3">
        <f>IFERROR(SUM($N$4:N35)/($Q$2+SUM($O$4:O35)),"")</f>
        <v>0.11298803597039007</v>
      </c>
      <c r="R35" s="13">
        <v>22613</v>
      </c>
      <c r="S35" s="12">
        <v>0</v>
      </c>
      <c r="T35">
        <f>$U$2+SUM($S$4:S35)-SUM($R$4:R35)</f>
        <v>2862934</v>
      </c>
      <c r="U35" s="3">
        <f>IFERROR(SUM($R$4:R35)/($U$2+SUM($S$4:S35)),"")</f>
        <v>7.6472903225806452E-2</v>
      </c>
      <c r="W35">
        <f t="shared" si="6"/>
        <v>0.11307075108966085</v>
      </c>
      <c r="X35">
        <f t="shared" si="7"/>
        <v>2.2987099356766654E-3</v>
      </c>
      <c r="Y35">
        <f t="shared" si="0"/>
        <v>-14.240209150996556</v>
      </c>
      <c r="Z35" t="str">
        <f t="shared" si="1"/>
        <v>ANOMALY LOW</v>
      </c>
      <c r="AA35" t="e">
        <f t="shared" si="2"/>
        <v>#N/A</v>
      </c>
      <c r="AB35">
        <f t="shared" si="3"/>
        <v>7.6472903225806452E-2</v>
      </c>
    </row>
    <row r="36" spans="1:28" x14ac:dyDescent="0.2">
      <c r="A36" s="1" t="s">
        <v>19</v>
      </c>
      <c r="B36" s="12">
        <v>26388</v>
      </c>
      <c r="C36" s="12">
        <v>0</v>
      </c>
      <c r="D36">
        <f>$E$2+SUM($C$4:C36)-SUM($B$4:B36)</f>
        <v>1866896</v>
      </c>
      <c r="E36" s="3">
        <f>IFERROR(SUM($B$4:B36)/($E$2+SUM($C$4:C36)),"")</f>
        <v>0.12273552597448978</v>
      </c>
      <c r="F36" s="13">
        <v>26714</v>
      </c>
      <c r="G36" s="12">
        <v>0</v>
      </c>
      <c r="H36">
        <f>$I$2+SUM($G$4:G36)-SUM($F$4:F36)</f>
        <v>1896981</v>
      </c>
      <c r="I36" s="3">
        <f>IFERROR(SUM($F$4:F36)/($I$2+SUM($G$4:G36)),"")</f>
        <v>0.12823846340494993</v>
      </c>
      <c r="J36" s="13">
        <v>37714</v>
      </c>
      <c r="K36" s="12">
        <v>0</v>
      </c>
      <c r="L36">
        <f>$M$2+SUM($K$4:K36)-SUM($J$4:J36)</f>
        <v>2417450</v>
      </c>
      <c r="M36" s="3">
        <f>IFERROR(SUM($J$4:J36)/($M$2+SUM($K$4:K36)),"")</f>
        <v>0.12662264585161562</v>
      </c>
      <c r="N36" s="13">
        <v>40719</v>
      </c>
      <c r="O36" s="12">
        <v>0</v>
      </c>
      <c r="P36">
        <f>$Q$2+SUM($O$4:O36)-SUM($N$4:N36)</f>
        <v>2610079</v>
      </c>
      <c r="Q36" s="3">
        <f>IFERROR(SUM($N$4:N36)/($Q$2+SUM($O$4:O36)),"")</f>
        <v>0.12661345750885575</v>
      </c>
      <c r="R36" s="13">
        <v>25093</v>
      </c>
      <c r="S36" s="12">
        <v>0</v>
      </c>
      <c r="T36">
        <f>$U$2+SUM($S$4:S36)-SUM($R$4:R36)</f>
        <v>2837841</v>
      </c>
      <c r="U36" s="3">
        <f>IFERROR(SUM($R$4:R36)/($U$2+SUM($S$4:S36)),"")</f>
        <v>8.4567419354838705E-2</v>
      </c>
      <c r="W36">
        <f t="shared" si="6"/>
        <v>0.12605252318497778</v>
      </c>
      <c r="X36">
        <f t="shared" si="7"/>
        <v>2.3395506912222662E-3</v>
      </c>
      <c r="Y36">
        <f t="shared" si="0"/>
        <v>-15.860055961320477</v>
      </c>
      <c r="Z36" t="str">
        <f t="shared" si="1"/>
        <v>ANOMALY LOW</v>
      </c>
      <c r="AA36" t="e">
        <f t="shared" si="2"/>
        <v>#N/A</v>
      </c>
      <c r="AB36">
        <f t="shared" si="3"/>
        <v>8.4567419354838705E-2</v>
      </c>
    </row>
    <row r="37" spans="1:28" x14ac:dyDescent="0.2">
      <c r="A37" s="1" t="s">
        <v>20</v>
      </c>
      <c r="B37" s="12">
        <v>35782</v>
      </c>
      <c r="C37" s="12">
        <v>0</v>
      </c>
      <c r="D37">
        <f>$E$2+SUM($C$4:C37)-SUM($B$4:B37)</f>
        <v>1831114</v>
      </c>
      <c r="E37" s="3">
        <f>IFERROR(SUM($B$4:B37)/($E$2+SUM($C$4:C37)),"")</f>
        <v>0.13954968027637954</v>
      </c>
      <c r="F37" s="13">
        <v>35493</v>
      </c>
      <c r="G37" s="12">
        <v>0</v>
      </c>
      <c r="H37">
        <f>$I$2+SUM($G$4:G37)-SUM($F$4:F37)</f>
        <v>1861488</v>
      </c>
      <c r="I37" s="3">
        <f>IFERROR(SUM($F$4:F37)/($I$2+SUM($G$4:G37)),"")</f>
        <v>0.14454934486257556</v>
      </c>
      <c r="J37" s="13">
        <v>36447</v>
      </c>
      <c r="K37" s="12">
        <v>0</v>
      </c>
      <c r="L37">
        <f>$M$2+SUM($K$4:K37)-SUM($J$4:J37)</f>
        <v>2381003</v>
      </c>
      <c r="M37" s="3">
        <f>IFERROR(SUM($J$4:J37)/($M$2+SUM($K$4:K37)),"")</f>
        <v>0.13979023336186244</v>
      </c>
      <c r="N37" s="13">
        <v>38904</v>
      </c>
      <c r="O37" s="12">
        <v>0</v>
      </c>
      <c r="P37">
        <f>$Q$2+SUM($O$4:O37)-SUM($N$4:N37)</f>
        <v>2571175</v>
      </c>
      <c r="Q37" s="3">
        <f>IFERROR(SUM($N$4:N37)/($Q$2+SUM($O$4:O37)),"")</f>
        <v>0.13963154242087392</v>
      </c>
      <c r="R37" s="13">
        <v>27833</v>
      </c>
      <c r="S37" s="12">
        <v>0</v>
      </c>
      <c r="T37">
        <f>$U$2+SUM($S$4:S37)-SUM($R$4:R37)</f>
        <v>2810008</v>
      </c>
      <c r="U37" s="3">
        <f>IFERROR(SUM($R$4:R37)/($U$2+SUM($S$4:S37)),"")</f>
        <v>9.3545806451612909E-2</v>
      </c>
      <c r="W37">
        <f t="shared" si="6"/>
        <v>0.14088020023042289</v>
      </c>
      <c r="X37">
        <f t="shared" si="7"/>
        <v>2.4481339682616361E-3</v>
      </c>
      <c r="Y37">
        <f t="shared" si="0"/>
        <v>-17.293648719447962</v>
      </c>
      <c r="Z37" t="str">
        <f t="shared" si="1"/>
        <v>ANOMALY LOW</v>
      </c>
      <c r="AA37" t="e">
        <f t="shared" si="2"/>
        <v>#N/A</v>
      </c>
      <c r="AB37">
        <f t="shared" si="3"/>
        <v>9.3545806451612909E-2</v>
      </c>
    </row>
    <row r="38" spans="1:28" x14ac:dyDescent="0.2">
      <c r="A38" s="1" t="s">
        <v>21</v>
      </c>
      <c r="B38" s="12">
        <v>39660</v>
      </c>
      <c r="C38" s="12">
        <v>0</v>
      </c>
      <c r="D38">
        <f>$E$2+SUM($C$4:C38)-SUM($B$4:B38)</f>
        <v>1791454</v>
      </c>
      <c r="E38" s="3">
        <f>IFERROR(SUM($B$4:B38)/($E$2+SUM($C$4:C38)),"")</f>
        <v>0.15818612764133813</v>
      </c>
      <c r="F38" s="13">
        <v>31771</v>
      </c>
      <c r="G38" s="12">
        <v>0</v>
      </c>
      <c r="H38">
        <f>$I$2+SUM($G$4:G38)-SUM($F$4:F38)</f>
        <v>1829717</v>
      </c>
      <c r="I38" s="3">
        <f>IFERROR(SUM($F$4:F38)/($I$2+SUM($G$4:G38)),"")</f>
        <v>0.15914977353274218</v>
      </c>
      <c r="J38" s="13">
        <v>51434</v>
      </c>
      <c r="K38" s="12">
        <v>0</v>
      </c>
      <c r="L38">
        <f>$M$2+SUM($K$4:K38)-SUM($J$4:J38)</f>
        <v>2329569</v>
      </c>
      <c r="M38" s="3">
        <f>IFERROR(SUM($J$4:J38)/($M$2+SUM($K$4:K38)),"")</f>
        <v>0.15837233054412805</v>
      </c>
      <c r="N38" s="13">
        <v>45617</v>
      </c>
      <c r="O38" s="12">
        <v>0</v>
      </c>
      <c r="P38">
        <f>$Q$2+SUM($O$4:O38)-SUM($N$4:N38)</f>
        <v>2525558</v>
      </c>
      <c r="Q38" s="3">
        <f>IFERROR(SUM($N$4:N38)/($Q$2+SUM($O$4:O38)),"")</f>
        <v>0.15489593629892071</v>
      </c>
      <c r="R38" s="13">
        <v>30861</v>
      </c>
      <c r="S38" s="12">
        <v>0</v>
      </c>
      <c r="T38">
        <f>$U$2+SUM($S$4:S38)-SUM($R$4:R38)</f>
        <v>2779147</v>
      </c>
      <c r="U38" s="3">
        <f>IFERROR(SUM($R$4:R38)/($U$2+SUM($S$4:S38)),"")</f>
        <v>0.10350096774193548</v>
      </c>
      <c r="W38">
        <f t="shared" si="6"/>
        <v>0.15765104200428226</v>
      </c>
      <c r="X38">
        <f t="shared" si="7"/>
        <v>1.8835584619554511E-3</v>
      </c>
      <c r="Y38">
        <f t="shared" si="0"/>
        <v>-25.713722081461565</v>
      </c>
      <c r="Z38" t="str">
        <f t="shared" si="1"/>
        <v>ANOMALY LOW</v>
      </c>
      <c r="AA38" t="e">
        <f t="shared" si="2"/>
        <v>#N/A</v>
      </c>
      <c r="AB38">
        <f t="shared" si="3"/>
        <v>0.10350096774193548</v>
      </c>
    </row>
    <row r="39" spans="1:28" x14ac:dyDescent="0.2">
      <c r="A39" s="1" t="s">
        <v>22</v>
      </c>
      <c r="B39" s="12">
        <v>46403</v>
      </c>
      <c r="C39" s="12">
        <v>0</v>
      </c>
      <c r="D39">
        <f>$E$2+SUM($C$4:C39)-SUM($B$4:B39)</f>
        <v>1745051</v>
      </c>
      <c r="E39" s="3">
        <f>IFERROR(SUM($B$4:B39)/($E$2+SUM($C$4:C39)),"")</f>
        <v>0.17999114698264357</v>
      </c>
      <c r="F39" s="13">
        <v>41219</v>
      </c>
      <c r="G39" s="12">
        <v>0</v>
      </c>
      <c r="H39">
        <f>$I$2+SUM($G$4:G39)-SUM($F$4:F39)</f>
        <v>1788498</v>
      </c>
      <c r="I39" s="3">
        <f>IFERROR(SUM($F$4:F39)/($I$2+SUM($G$4:G39)),"")</f>
        <v>0.17809205011691004</v>
      </c>
      <c r="J39" s="13">
        <v>46323</v>
      </c>
      <c r="K39" s="12">
        <v>0</v>
      </c>
      <c r="L39">
        <f>$M$2+SUM($K$4:K39)-SUM($J$4:J39)</f>
        <v>2283246</v>
      </c>
      <c r="M39" s="3">
        <f>IFERROR(SUM($J$4:J39)/($M$2+SUM($K$4:K39)),"")</f>
        <v>0.17510792349381291</v>
      </c>
      <c r="N39" s="13">
        <v>51113</v>
      </c>
      <c r="O39" s="12">
        <v>0</v>
      </c>
      <c r="P39">
        <f>$Q$2+SUM($O$4:O39)-SUM($N$4:N39)</f>
        <v>2474445</v>
      </c>
      <c r="Q39" s="3">
        <f>IFERROR(SUM($N$4:N39)/($Q$2+SUM($O$4:O39)),"")</f>
        <v>0.17199940571358205</v>
      </c>
      <c r="R39" s="13">
        <v>34207</v>
      </c>
      <c r="S39" s="12">
        <v>0</v>
      </c>
      <c r="T39">
        <f>$U$2+SUM($S$4:S39)-SUM($R$4:R39)</f>
        <v>2744940</v>
      </c>
      <c r="U39" s="3">
        <f>IFERROR(SUM($R$4:R39)/($U$2+SUM($S$4:S39)),"")</f>
        <v>0.11453548387096774</v>
      </c>
      <c r="W39">
        <f t="shared" si="6"/>
        <v>0.17629763157673714</v>
      </c>
      <c r="X39">
        <f t="shared" si="7"/>
        <v>3.5001021339505197E-3</v>
      </c>
      <c r="Y39">
        <f t="shared" si="0"/>
        <v>-15.78289494662334</v>
      </c>
      <c r="Z39" t="str">
        <f t="shared" si="1"/>
        <v>ANOMALY LOW</v>
      </c>
      <c r="AA39" t="e">
        <f t="shared" si="2"/>
        <v>#N/A</v>
      </c>
      <c r="AB39">
        <f t="shared" si="3"/>
        <v>0.11453548387096774</v>
      </c>
    </row>
    <row r="40" spans="1:28" x14ac:dyDescent="0.2">
      <c r="A40" s="1" t="s">
        <v>23</v>
      </c>
      <c r="B40" s="12">
        <v>43330</v>
      </c>
      <c r="C40" s="12">
        <v>0</v>
      </c>
      <c r="D40">
        <f>$E$2+SUM($C$4:C40)-SUM($B$4:B40)</f>
        <v>1701721</v>
      </c>
      <c r="E40" s="3">
        <f>IFERROR(SUM($B$4:B40)/($E$2+SUM($C$4:C40)),"")</f>
        <v>0.20035214709166163</v>
      </c>
      <c r="F40" s="13">
        <v>50554</v>
      </c>
      <c r="G40" s="12">
        <v>0</v>
      </c>
      <c r="H40">
        <f>$I$2+SUM($G$4:G40)-SUM($F$4:F40)</f>
        <v>1737944</v>
      </c>
      <c r="I40" s="3">
        <f>IFERROR(SUM($F$4:F40)/($I$2+SUM($G$4:G40)),"")</f>
        <v>0.20132424523168777</v>
      </c>
      <c r="J40" s="13">
        <v>50768</v>
      </c>
      <c r="K40" s="12">
        <v>0</v>
      </c>
      <c r="L40">
        <f>$M$2+SUM($K$4:K40)-SUM($J$4:J40)</f>
        <v>2232478</v>
      </c>
      <c r="M40" s="3">
        <f>IFERROR(SUM($J$4:J40)/($M$2+SUM($K$4:K40)),"")</f>
        <v>0.19344940791558177</v>
      </c>
      <c r="N40" s="13">
        <v>63948</v>
      </c>
      <c r="O40" s="12">
        <v>0</v>
      </c>
      <c r="P40">
        <f>$Q$2+SUM($O$4:O40)-SUM($N$4:N40)</f>
        <v>2410497</v>
      </c>
      <c r="Q40" s="3">
        <f>IFERROR(SUM($N$4:N40)/($Q$2+SUM($O$4:O40)),"")</f>
        <v>0.19339773220838305</v>
      </c>
      <c r="R40" s="13">
        <v>37905</v>
      </c>
      <c r="S40" s="12">
        <v>0</v>
      </c>
      <c r="T40">
        <f>$U$2+SUM($S$4:S40)-SUM($R$4:R40)</f>
        <v>2707035</v>
      </c>
      <c r="U40" s="3">
        <f>IFERROR(SUM($R$4:R40)/($U$2+SUM($S$4:S40)),"")</f>
        <v>0.12676290322580644</v>
      </c>
      <c r="W40">
        <f t="shared" si="6"/>
        <v>0.19713088311182855</v>
      </c>
      <c r="X40">
        <f t="shared" si="7"/>
        <v>4.2992442275558334E-3</v>
      </c>
      <c r="Y40">
        <f t="shared" si="0"/>
        <v>-14.639557851212109</v>
      </c>
      <c r="Z40" t="str">
        <f t="shared" si="1"/>
        <v>ANOMALY LOW</v>
      </c>
      <c r="AA40" t="e">
        <f t="shared" si="2"/>
        <v>#N/A</v>
      </c>
      <c r="AB40">
        <f t="shared" si="3"/>
        <v>0.12676290322580644</v>
      </c>
    </row>
    <row r="41" spans="1:28" x14ac:dyDescent="0.2">
      <c r="A41" s="1" t="s">
        <v>24</v>
      </c>
      <c r="B41" s="12">
        <v>40215</v>
      </c>
      <c r="C41" s="12">
        <v>0</v>
      </c>
      <c r="D41">
        <f>$E$2+SUM($C$4:C41)-SUM($B$4:B41)</f>
        <v>1661506</v>
      </c>
      <c r="E41" s="3">
        <f>IFERROR(SUM($B$4:B41)/($E$2+SUM($C$4:C41)),"")</f>
        <v>0.21924939194243848</v>
      </c>
      <c r="F41" s="13">
        <v>45689</v>
      </c>
      <c r="G41" s="12">
        <v>0</v>
      </c>
      <c r="H41">
        <f>$I$2+SUM($G$4:G41)-SUM($F$4:F41)</f>
        <v>1692255</v>
      </c>
      <c r="I41" s="3">
        <f>IFERROR(SUM($F$4:F41)/($I$2+SUM($G$4:G41)),"")</f>
        <v>0.22232071954824192</v>
      </c>
      <c r="J41" s="13">
        <v>53117</v>
      </c>
      <c r="K41" s="12">
        <v>0</v>
      </c>
      <c r="L41">
        <f>$M$2+SUM($K$4:K41)-SUM($J$4:J41)</f>
        <v>2179361</v>
      </c>
      <c r="M41" s="3">
        <f>IFERROR(SUM($J$4:J41)/($M$2+SUM($K$4:K41)),"")</f>
        <v>0.21263954004667021</v>
      </c>
      <c r="N41" s="13">
        <v>67469</v>
      </c>
      <c r="O41" s="12">
        <v>0</v>
      </c>
      <c r="P41">
        <f>$Q$2+SUM($O$4:O41)-SUM($N$4:N41)</f>
        <v>2343028</v>
      </c>
      <c r="Q41" s="3">
        <f>IFERROR(SUM($N$4:N41)/($Q$2+SUM($O$4:O41)),"")</f>
        <v>0.21597425829641909</v>
      </c>
      <c r="R41" s="13">
        <v>41993</v>
      </c>
      <c r="S41" s="12">
        <v>0</v>
      </c>
      <c r="T41">
        <f>$U$2+SUM($S$4:S41)-SUM($R$4:R41)</f>
        <v>2665042</v>
      </c>
      <c r="U41" s="3">
        <f>IFERROR(SUM($R$4:R41)/($U$2+SUM($S$4:S41)),"")</f>
        <v>0.14030903225806451</v>
      </c>
      <c r="W41">
        <f t="shared" si="6"/>
        <v>0.2175459774584424</v>
      </c>
      <c r="X41">
        <f t="shared" si="7"/>
        <v>4.173056918227524E-3</v>
      </c>
      <c r="Y41">
        <f t="shared" si="0"/>
        <v>-16.554488781411315</v>
      </c>
      <c r="Z41" t="str">
        <f t="shared" si="1"/>
        <v>ANOMALY LOW</v>
      </c>
      <c r="AA41" t="e">
        <f t="shared" si="2"/>
        <v>#N/A</v>
      </c>
      <c r="AB41">
        <f t="shared" si="3"/>
        <v>0.14030903225806451</v>
      </c>
    </row>
    <row r="42" spans="1:28" x14ac:dyDescent="0.2">
      <c r="A42" s="1" t="s">
        <v>25</v>
      </c>
      <c r="B42" s="12">
        <v>44908</v>
      </c>
      <c r="C42" s="12">
        <v>0</v>
      </c>
      <c r="D42">
        <f>$E$2+SUM($C$4:C42)-SUM($B$4:B42)</f>
        <v>1616598</v>
      </c>
      <c r="E42" s="3">
        <f>IFERROR(SUM($B$4:B42)/($E$2+SUM($C$4:C42)),"")</f>
        <v>0.2403519027408641</v>
      </c>
      <c r="F42" s="13">
        <v>56046</v>
      </c>
      <c r="G42" s="12">
        <v>0</v>
      </c>
      <c r="H42">
        <f>$I$2+SUM($G$4:G42)-SUM($F$4:F42)</f>
        <v>1636209</v>
      </c>
      <c r="I42" s="3">
        <f>IFERROR(SUM($F$4:F42)/($I$2+SUM($G$4:G42)),"")</f>
        <v>0.2480767746062558</v>
      </c>
      <c r="J42" s="13">
        <v>60909</v>
      </c>
      <c r="K42" s="12">
        <v>0</v>
      </c>
      <c r="L42">
        <f>$M$2+SUM($K$4:K42)-SUM($J$4:J42)</f>
        <v>2118452</v>
      </c>
      <c r="M42" s="3">
        <f>IFERROR(SUM($J$4:J42)/($M$2+SUM($K$4:K42)),"")</f>
        <v>0.23464476921948615</v>
      </c>
      <c r="N42" s="13">
        <v>70245</v>
      </c>
      <c r="O42" s="12">
        <v>0</v>
      </c>
      <c r="P42">
        <f>$Q$2+SUM($O$4:O42)-SUM($N$4:N42)</f>
        <v>2272783</v>
      </c>
      <c r="Q42" s="3">
        <f>IFERROR(SUM($N$4:N42)/($Q$2+SUM($O$4:O42)),"")</f>
        <v>0.23947969153322549</v>
      </c>
      <c r="R42" s="13">
        <v>46511</v>
      </c>
      <c r="S42" s="12">
        <v>0</v>
      </c>
      <c r="T42">
        <f>$U$2+SUM($S$4:S42)-SUM($R$4:R42)</f>
        <v>2618531</v>
      </c>
      <c r="U42" s="3">
        <f>IFERROR(SUM($R$4:R42)/($U$2+SUM($S$4:S42)),"")</f>
        <v>0.15531258064516129</v>
      </c>
      <c r="W42">
        <f t="shared" si="6"/>
        <v>0.24063828452495789</v>
      </c>
      <c r="X42">
        <f t="shared" si="7"/>
        <v>5.5581085707652822E-3</v>
      </c>
      <c r="Y42">
        <f t="shared" si="0"/>
        <v>-13.730863416867207</v>
      </c>
      <c r="Z42" t="str">
        <f t="shared" si="1"/>
        <v>ANOMALY LOW</v>
      </c>
      <c r="AA42" t="e">
        <f t="shared" si="2"/>
        <v>#N/A</v>
      </c>
      <c r="AB42">
        <f t="shared" si="3"/>
        <v>0.15531258064516129</v>
      </c>
    </row>
    <row r="43" spans="1:28" x14ac:dyDescent="0.2">
      <c r="A43" s="1" t="s">
        <v>26</v>
      </c>
      <c r="B43" s="12">
        <v>61485</v>
      </c>
      <c r="C43" s="12">
        <v>0</v>
      </c>
      <c r="D43">
        <f>$E$2+SUM($C$4:C43)-SUM($B$4:B43)</f>
        <v>1555113</v>
      </c>
      <c r="E43" s="3">
        <f>IFERROR(SUM($B$4:B43)/($E$2+SUM($C$4:C43)),"")</f>
        <v>0.26924403502110816</v>
      </c>
      <c r="F43" s="13">
        <v>61458</v>
      </c>
      <c r="G43" s="12">
        <v>0</v>
      </c>
      <c r="H43">
        <f>$I$2+SUM($G$4:G43)-SUM($F$4:F43)</f>
        <v>1574751</v>
      </c>
      <c r="I43" s="3">
        <f>IFERROR(SUM($F$4:F43)/($I$2+SUM($G$4:G43)),"")</f>
        <v>0.27631992544227291</v>
      </c>
      <c r="J43" s="13">
        <v>88139</v>
      </c>
      <c r="K43" s="12">
        <v>0</v>
      </c>
      <c r="L43">
        <f>$M$2+SUM($K$4:K43)-SUM($J$4:J43)</f>
        <v>2030313</v>
      </c>
      <c r="M43" s="3">
        <f>IFERROR(SUM($J$4:J43)/($M$2+SUM($K$4:K43)),"")</f>
        <v>0.26648766426065951</v>
      </c>
      <c r="N43" s="13">
        <v>76130</v>
      </c>
      <c r="O43" s="12">
        <v>0</v>
      </c>
      <c r="P43">
        <f>$Q$2+SUM($O$4:O43)-SUM($N$4:N43)</f>
        <v>2196653</v>
      </c>
      <c r="Q43" s="3">
        <f>IFERROR(SUM($N$4:N43)/($Q$2+SUM($O$4:O43)),"")</f>
        <v>0.26495436777093739</v>
      </c>
      <c r="R43" s="13">
        <v>51503</v>
      </c>
      <c r="S43" s="12">
        <v>0</v>
      </c>
      <c r="T43">
        <f>$U$2+SUM($S$4:S43)-SUM($R$4:R43)</f>
        <v>2567028</v>
      </c>
      <c r="U43" s="3">
        <f>IFERROR(SUM($R$4:R43)/($U$2+SUM($S$4:S43)),"")</f>
        <v>0.17192645161290324</v>
      </c>
      <c r="W43">
        <f t="shared" si="6"/>
        <v>0.26925149812374449</v>
      </c>
      <c r="X43">
        <f t="shared" si="7"/>
        <v>5.0354353451967813E-3</v>
      </c>
      <c r="Y43">
        <f t="shared" si="0"/>
        <v>-17.287515775108428</v>
      </c>
      <c r="Z43" t="str">
        <f t="shared" si="1"/>
        <v>ANOMALY LOW</v>
      </c>
      <c r="AA43" t="e">
        <f t="shared" si="2"/>
        <v>#N/A</v>
      </c>
      <c r="AB43">
        <f t="shared" si="3"/>
        <v>0.17192645161290324</v>
      </c>
    </row>
    <row r="44" spans="1:28" x14ac:dyDescent="0.2">
      <c r="A44" s="1" t="s">
        <v>27</v>
      </c>
      <c r="B44" s="12">
        <v>56758</v>
      </c>
      <c r="C44" s="12">
        <v>0</v>
      </c>
      <c r="D44">
        <f>$E$2+SUM($C$4:C44)-SUM($B$4:B44)</f>
        <v>1498355</v>
      </c>
      <c r="E44" s="3">
        <f>IFERROR(SUM($B$4:B44)/($E$2+SUM($C$4:C44)),"")</f>
        <v>0.29591492457078844</v>
      </c>
      <c r="F44" s="13">
        <v>60704</v>
      </c>
      <c r="G44" s="12">
        <v>0</v>
      </c>
      <c r="H44">
        <f>$I$2+SUM($G$4:G44)-SUM($F$4:F44)</f>
        <v>1514047</v>
      </c>
      <c r="I44" s="3">
        <f>IFERROR(SUM($F$4:F44)/($I$2+SUM($G$4:G44)),"")</f>
        <v>0.3042165740209703</v>
      </c>
      <c r="J44" s="13">
        <v>75520</v>
      </c>
      <c r="K44" s="12">
        <v>0</v>
      </c>
      <c r="L44">
        <f>$M$2+SUM($K$4:K44)-SUM($J$4:J44)</f>
        <v>1954793</v>
      </c>
      <c r="M44" s="3">
        <f>IFERROR(SUM($J$4:J44)/($M$2+SUM($K$4:K44)),"")</f>
        <v>0.29377156166713575</v>
      </c>
      <c r="N44" s="13">
        <v>102608</v>
      </c>
      <c r="O44" s="12">
        <v>0</v>
      </c>
      <c r="P44">
        <f>$Q$2+SUM($O$4:O44)-SUM($N$4:N44)</f>
        <v>2094045</v>
      </c>
      <c r="Q44" s="3">
        <f>IFERROR(SUM($N$4:N44)/($Q$2+SUM($O$4:O44)),"")</f>
        <v>0.29928913171943522</v>
      </c>
      <c r="R44" s="13">
        <v>57020</v>
      </c>
      <c r="S44" s="12">
        <v>0</v>
      </c>
      <c r="T44">
        <f>$U$2+SUM($S$4:S44)-SUM($R$4:R44)</f>
        <v>2510008</v>
      </c>
      <c r="U44" s="3">
        <f>IFERROR(SUM($R$4:R44)/($U$2+SUM($S$4:S44)),"")</f>
        <v>0.19031999999999999</v>
      </c>
      <c r="W44">
        <f t="shared" si="6"/>
        <v>0.29829804799458243</v>
      </c>
      <c r="X44">
        <f t="shared" si="7"/>
        <v>4.5526385389975032E-3</v>
      </c>
      <c r="Y44">
        <f t="shared" si="0"/>
        <v>-21.213742608855384</v>
      </c>
      <c r="Z44" t="str">
        <f t="shared" si="1"/>
        <v>ANOMALY LOW</v>
      </c>
      <c r="AA44" t="e">
        <f t="shared" si="2"/>
        <v>#N/A</v>
      </c>
      <c r="AB44">
        <f t="shared" si="3"/>
        <v>0.19031999999999999</v>
      </c>
    </row>
    <row r="45" spans="1:28" x14ac:dyDescent="0.2">
      <c r="A45" s="1" t="s">
        <v>28</v>
      </c>
      <c r="B45" s="12">
        <v>80073</v>
      </c>
      <c r="C45" s="12">
        <v>0</v>
      </c>
      <c r="D45">
        <f>$E$2+SUM($C$4:C45)-SUM($B$4:B45)</f>
        <v>1418282</v>
      </c>
      <c r="E45" s="3">
        <f>IFERROR(SUM($B$4:B45)/($E$2+SUM($C$4:C45)),"")</f>
        <v>0.33354165805173469</v>
      </c>
      <c r="F45" s="13">
        <v>69413</v>
      </c>
      <c r="G45" s="12">
        <v>0</v>
      </c>
      <c r="H45">
        <f>$I$2+SUM($G$4:G45)-SUM($F$4:F45)</f>
        <v>1444634</v>
      </c>
      <c r="I45" s="3">
        <f>IFERROR(SUM($F$4:F45)/($I$2+SUM($G$4:G45)),"")</f>
        <v>0.33611546153733035</v>
      </c>
      <c r="J45" s="13">
        <v>92051</v>
      </c>
      <c r="K45" s="12">
        <v>0</v>
      </c>
      <c r="L45">
        <f>$M$2+SUM($K$4:K45)-SUM($J$4:J45)</f>
        <v>1862742</v>
      </c>
      <c r="M45" s="3">
        <f>IFERROR(SUM($J$4:J45)/($M$2+SUM($K$4:K45)),"")</f>
        <v>0.32702778571591146</v>
      </c>
      <c r="N45" s="13">
        <v>109525</v>
      </c>
      <c r="O45" s="12">
        <v>0</v>
      </c>
      <c r="P45">
        <f>$Q$2+SUM($O$4:O45)-SUM($N$4:N45)</f>
        <v>1984520</v>
      </c>
      <c r="Q45" s="3">
        <f>IFERROR(SUM($N$4:N45)/($Q$2+SUM($O$4:O45)),"")</f>
        <v>0.33593846726305004</v>
      </c>
      <c r="R45" s="13">
        <v>63119</v>
      </c>
      <c r="S45" s="12">
        <v>0</v>
      </c>
      <c r="T45">
        <f>$U$2+SUM($S$4:S45)-SUM($R$4:R45)</f>
        <v>2446889</v>
      </c>
      <c r="U45" s="3">
        <f>IFERROR(SUM($R$4:R45)/($U$2+SUM($S$4:S45)),"")</f>
        <v>0.21068096774193548</v>
      </c>
      <c r="W45">
        <f t="shared" si="6"/>
        <v>0.33315584314200664</v>
      </c>
      <c r="X45">
        <f t="shared" si="7"/>
        <v>4.250657949346974E-3</v>
      </c>
      <c r="Y45">
        <f t="shared" si="0"/>
        <v>-25.771271195552124</v>
      </c>
      <c r="Z45" t="str">
        <f t="shared" si="1"/>
        <v>ANOMALY LOW</v>
      </c>
      <c r="AA45" t="e">
        <f t="shared" si="2"/>
        <v>#N/A</v>
      </c>
      <c r="AB45">
        <f t="shared" si="3"/>
        <v>0.21068096774193548</v>
      </c>
    </row>
    <row r="46" spans="1:28" x14ac:dyDescent="0.2">
      <c r="A46" s="1" t="s">
        <v>29</v>
      </c>
      <c r="B46" s="12">
        <v>96681</v>
      </c>
      <c r="C46" s="12">
        <v>0</v>
      </c>
      <c r="D46">
        <f>$E$2+SUM($C$4:C46)-SUM($B$4:B46)</f>
        <v>1321601</v>
      </c>
      <c r="E46" s="3">
        <f>IFERROR(SUM($B$4:B46)/($E$2+SUM($C$4:C46)),"")</f>
        <v>0.37897258008127482</v>
      </c>
      <c r="F46" s="13">
        <v>88266</v>
      </c>
      <c r="G46" s="12">
        <v>0</v>
      </c>
      <c r="H46">
        <f>$I$2+SUM($G$4:G46)-SUM($F$4:F46)</f>
        <v>1356368</v>
      </c>
      <c r="I46" s="3">
        <f>IFERROR(SUM($F$4:F46)/($I$2+SUM($G$4:G46)),"")</f>
        <v>0.37667828414288024</v>
      </c>
      <c r="J46" s="13">
        <v>108115</v>
      </c>
      <c r="K46" s="12">
        <v>0</v>
      </c>
      <c r="L46">
        <f>$M$2+SUM($K$4:K46)-SUM($J$4:J46)</f>
        <v>1754627</v>
      </c>
      <c r="M46" s="3">
        <f>IFERROR(SUM($J$4:J46)/($M$2+SUM($K$4:K46)),"")</f>
        <v>0.36608761845030208</v>
      </c>
      <c r="N46" s="13">
        <v>126832</v>
      </c>
      <c r="O46" s="12">
        <v>0</v>
      </c>
      <c r="P46">
        <f>$Q$2+SUM($O$4:O46)-SUM($N$4:N46)</f>
        <v>1857688</v>
      </c>
      <c r="Q46" s="3">
        <f>IFERROR(SUM($N$4:N46)/($Q$2+SUM($O$4:O46)),"")</f>
        <v>0.37837908379505419</v>
      </c>
      <c r="R46" s="13">
        <v>69858</v>
      </c>
      <c r="S46" s="12">
        <v>0</v>
      </c>
      <c r="T46">
        <f>$U$2+SUM($S$4:S46)-SUM($R$4:R46)</f>
        <v>2377031</v>
      </c>
      <c r="U46" s="3">
        <f>IFERROR(SUM($R$4:R46)/($U$2+SUM($S$4:S46)),"")</f>
        <v>0.23321580645161291</v>
      </c>
      <c r="W46">
        <f>IFERROR(AVERAGE(E46,I46,M46,Q46),"")</f>
        <v>0.37502939161737786</v>
      </c>
      <c r="X46">
        <f>IFERROR(_xlfn.STDEV.S(E46,I46,M46,Q46),"")</f>
        <v>6.0399593508314881E-3</v>
      </c>
      <c r="Y46">
        <f t="shared" si="0"/>
        <v>-21.000460310710675</v>
      </c>
      <c r="Z46" t="str">
        <f t="shared" si="1"/>
        <v>ANOMALY LOW</v>
      </c>
      <c r="AA46" t="e">
        <f t="shared" si="2"/>
        <v>#N/A</v>
      </c>
      <c r="AB46">
        <f t="shared" si="3"/>
        <v>0.23321580645161291</v>
      </c>
    </row>
    <row r="47" spans="1:28" x14ac:dyDescent="0.2">
      <c r="A47" s="1" t="s">
        <v>30</v>
      </c>
      <c r="B47" s="12">
        <v>82346</v>
      </c>
      <c r="C47" s="12">
        <v>0</v>
      </c>
      <c r="D47">
        <f>$E$2+SUM($C$4:C47)-SUM($B$4:B47)</f>
        <v>1239255</v>
      </c>
      <c r="E47" s="3">
        <f>IFERROR(SUM($B$4:B47)/($E$2+SUM($C$4:C47)),"")</f>
        <v>0.41766740849062634</v>
      </c>
      <c r="F47" s="13">
        <v>91343</v>
      </c>
      <c r="G47" s="12">
        <v>0</v>
      </c>
      <c r="H47">
        <f>$I$2+SUM($G$4:G47)-SUM($F$4:F47)</f>
        <v>1265025</v>
      </c>
      <c r="I47" s="3">
        <f>IFERROR(SUM($F$4:F47)/($I$2+SUM($G$4:G47)),"")</f>
        <v>0.41865514845369922</v>
      </c>
      <c r="J47" s="13">
        <v>100086</v>
      </c>
      <c r="K47" s="12">
        <v>0</v>
      </c>
      <c r="L47">
        <f>$M$2+SUM($K$4:K47)-SUM($J$4:J47)</f>
        <v>1654541</v>
      </c>
      <c r="M47" s="3">
        <f>IFERROR(SUM($J$4:J47)/($M$2+SUM($K$4:K47)),"")</f>
        <v>0.40224673068314876</v>
      </c>
      <c r="N47" s="13">
        <v>113027</v>
      </c>
      <c r="O47" s="12">
        <v>0</v>
      </c>
      <c r="P47">
        <f>$Q$2+SUM($O$4:O47)-SUM($N$4:N47)</f>
        <v>1744661</v>
      </c>
      <c r="Q47" s="3">
        <f>IFERROR(SUM($N$4:N47)/($Q$2+SUM($O$4:O47)),"")</f>
        <v>0.41620026113801833</v>
      </c>
      <c r="R47" s="13">
        <v>77305</v>
      </c>
      <c r="S47" s="12">
        <v>0</v>
      </c>
      <c r="T47">
        <f>$U$2+SUM($S$4:S47)-SUM($R$4:R47)</f>
        <v>2299726</v>
      </c>
      <c r="U47" s="3">
        <f>IFERROR(SUM($R$4:R47)/($U$2+SUM($S$4:S47)),"")</f>
        <v>0.25815290322580647</v>
      </c>
      <c r="W47">
        <f t="shared" si="6"/>
        <v>0.41369238719137313</v>
      </c>
      <c r="X47">
        <f t="shared" si="7"/>
        <v>7.6968018967378442E-3</v>
      </c>
      <c r="Y47">
        <f t="shared" si="0"/>
        <v>-18.07487650057114</v>
      </c>
      <c r="Z47" t="str">
        <f t="shared" si="1"/>
        <v>ANOMALY LOW</v>
      </c>
      <c r="AA47" t="e">
        <f t="shared" si="2"/>
        <v>#N/A</v>
      </c>
      <c r="AB47">
        <f t="shared" si="3"/>
        <v>0.25815290322580647</v>
      </c>
    </row>
    <row r="48" spans="1:28" x14ac:dyDescent="0.2">
      <c r="A48" s="1" t="s">
        <v>31</v>
      </c>
      <c r="B48" s="12">
        <v>90156</v>
      </c>
      <c r="C48" s="12">
        <v>0</v>
      </c>
      <c r="D48">
        <f>$E$2+SUM($C$4:C48)-SUM($B$4:B48)</f>
        <v>1149099</v>
      </c>
      <c r="E48" s="3">
        <f>IFERROR(SUM($B$4:B48)/($E$2+SUM($C$4:C48)),"")</f>
        <v>0.46003219791662753</v>
      </c>
      <c r="F48" s="13">
        <v>88061</v>
      </c>
      <c r="G48" s="12">
        <v>0</v>
      </c>
      <c r="H48">
        <f>$I$2+SUM($G$4:G48)-SUM($F$4:F48)</f>
        <v>1176964</v>
      </c>
      <c r="I48" s="3">
        <f>IFERROR(SUM($F$4:F48)/($I$2+SUM($G$4:G48)),"")</f>
        <v>0.45912376288583989</v>
      </c>
      <c r="J48" s="13">
        <v>136202</v>
      </c>
      <c r="K48" s="12">
        <v>0</v>
      </c>
      <c r="L48">
        <f>$M$2+SUM($K$4:K48)-SUM($J$4:J48)</f>
        <v>1518339</v>
      </c>
      <c r="M48" s="3">
        <f>IFERROR(SUM($J$4:J48)/($M$2+SUM($K$4:K48)),"")</f>
        <v>0.45145384660683624</v>
      </c>
      <c r="N48" s="13">
        <v>153923</v>
      </c>
      <c r="O48" s="12">
        <v>0</v>
      </c>
      <c r="P48">
        <f>$Q$2+SUM($O$4:O48)-SUM($N$4:N48)</f>
        <v>1590738</v>
      </c>
      <c r="Q48" s="3">
        <f>IFERROR(SUM($N$4:N48)/($Q$2+SUM($O$4:O48)),"")</f>
        <v>0.46770608788880419</v>
      </c>
      <c r="R48" s="13">
        <v>85537</v>
      </c>
      <c r="S48" s="12">
        <v>0</v>
      </c>
      <c r="T48">
        <f>$U$2+SUM($S$4:S48)-SUM($R$4:R48)</f>
        <v>2214189</v>
      </c>
      <c r="U48" s="3">
        <f>IFERROR(SUM($R$4:R48)/($U$2+SUM($S$4:S48)),"")</f>
        <v>0.28574548387096776</v>
      </c>
      <c r="W48">
        <f t="shared" si="6"/>
        <v>0.45957897382452695</v>
      </c>
      <c r="X48">
        <f t="shared" si="7"/>
        <v>6.6453067246438936E-3</v>
      </c>
      <c r="Y48">
        <f t="shared" si="0"/>
        <v>-23.397174361309247</v>
      </c>
      <c r="Z48" t="str">
        <f t="shared" si="1"/>
        <v>ANOMALY LOW</v>
      </c>
      <c r="AA48" t="e">
        <f t="shared" si="2"/>
        <v>#N/A</v>
      </c>
      <c r="AB48">
        <f t="shared" si="3"/>
        <v>0.28574548387096776</v>
      </c>
    </row>
    <row r="49" spans="1:28" x14ac:dyDescent="0.2">
      <c r="A49" s="1" t="s">
        <v>38</v>
      </c>
      <c r="B49" s="12">
        <v>93978</v>
      </c>
      <c r="C49" s="12">
        <v>0</v>
      </c>
      <c r="D49">
        <f>$E$2+SUM($C$4:C49)-SUM($B$4:B49)</f>
        <v>1055121</v>
      </c>
      <c r="E49" s="3">
        <f>IFERROR(SUM($B$4:B49)/($E$2+SUM($C$4:C49)),"")</f>
        <v>0.50419296570442573</v>
      </c>
      <c r="F49" s="13">
        <v>82689</v>
      </c>
      <c r="G49" s="12">
        <v>0</v>
      </c>
      <c r="H49">
        <f>$I$2+SUM($G$4:G49)-SUM($F$4:F49)</f>
        <v>1094275</v>
      </c>
      <c r="I49" s="3">
        <f>IFERROR(SUM($F$4:F49)/($I$2+SUM($G$4:G49)),"")</f>
        <v>0.4971236636225938</v>
      </c>
      <c r="J49" s="13">
        <v>95217</v>
      </c>
      <c r="K49" s="12">
        <v>0</v>
      </c>
      <c r="L49">
        <f>$M$2+SUM($K$4:K49)-SUM($J$4:J49)</f>
        <v>1423122</v>
      </c>
      <c r="M49" s="3">
        <f>IFERROR(SUM($J$4:J49)/($M$2+SUM($K$4:K49)),"")</f>
        <v>0.48585388446902433</v>
      </c>
      <c r="N49" s="13">
        <v>133884</v>
      </c>
      <c r="O49" s="12">
        <v>0</v>
      </c>
      <c r="P49">
        <f>$Q$2+SUM($O$4:O49)-SUM($N$4:N49)</f>
        <v>1456854</v>
      </c>
      <c r="Q49" s="3">
        <f>IFERROR(SUM($N$4:N49)/($Q$2+SUM($O$4:O49)),"")</f>
        <v>0.51250644981458671</v>
      </c>
      <c r="R49" s="13">
        <v>74401</v>
      </c>
      <c r="S49" s="12">
        <v>0</v>
      </c>
      <c r="T49">
        <f>$U$2+SUM($S$4:S49)-SUM($R$4:R49)</f>
        <v>2139788</v>
      </c>
      <c r="U49" s="3">
        <f>IFERROR(SUM($R$4:R49)/($U$2+SUM($S$4:S49)),"")</f>
        <v>0.30974580645161293</v>
      </c>
      <c r="W49">
        <f>IFERROR(AVERAGE(E49,I49,M49,Q49),"")</f>
        <v>0.4999192409026576</v>
      </c>
      <c r="X49">
        <f>IFERROR(_xlfn.STDEV.S(E49,I49,M49,Q49),"")</f>
        <v>1.1289405886460593E-2</v>
      </c>
      <c r="Y49">
        <f t="shared" si="0"/>
        <v>-15.066894794069841</v>
      </c>
      <c r="Z49" t="str">
        <f t="shared" si="1"/>
        <v>ANOMALY LOW</v>
      </c>
      <c r="AA49" t="e">
        <f t="shared" si="2"/>
        <v>#N/A</v>
      </c>
      <c r="AB49">
        <f t="shared" si="3"/>
        <v>0.30974580645161293</v>
      </c>
    </row>
    <row r="50" spans="1:28" s="22" customFormat="1" x14ac:dyDescent="0.2">
      <c r="A50" s="21" t="s">
        <v>102</v>
      </c>
      <c r="B50" s="22">
        <f>SUM(B4:B49)</f>
        <v>1072967</v>
      </c>
      <c r="E50" s="23"/>
      <c r="F50" s="24">
        <f>SUM(F4:F49)</f>
        <v>1081757</v>
      </c>
      <c r="I50" s="23"/>
      <c r="J50" s="24">
        <f>SUM(J4:J49)</f>
        <v>1344811</v>
      </c>
      <c r="M50" s="23"/>
      <c r="N50" s="24">
        <f>SUM(N4:N49)</f>
        <v>1531604</v>
      </c>
      <c r="Q50" s="23"/>
      <c r="R50" s="24">
        <f>SUM(R4:R49)</f>
        <v>960212</v>
      </c>
      <c r="U50" s="23"/>
    </row>
    <row r="51" spans="1:28" x14ac:dyDescent="0.2">
      <c r="F51"/>
      <c r="J51"/>
      <c r="N51"/>
      <c r="R51"/>
    </row>
    <row r="52" spans="1:28" x14ac:dyDescent="0.2">
      <c r="F52"/>
      <c r="J52"/>
      <c r="N52"/>
    </row>
    <row r="53" spans="1:28" x14ac:dyDescent="0.2">
      <c r="F53"/>
      <c r="J53"/>
      <c r="N53"/>
      <c r="R53"/>
    </row>
    <row r="54" spans="1:28" x14ac:dyDescent="0.2">
      <c r="F54"/>
      <c r="J54"/>
      <c r="N54"/>
      <c r="R54"/>
    </row>
    <row r="55" spans="1:28" x14ac:dyDescent="0.2">
      <c r="F55"/>
      <c r="J55"/>
      <c r="N55"/>
      <c r="R55"/>
    </row>
    <row r="56" spans="1:28" x14ac:dyDescent="0.2">
      <c r="F56"/>
      <c r="J56"/>
      <c r="N56"/>
      <c r="R56"/>
    </row>
    <row r="57" spans="1:28" x14ac:dyDescent="0.2">
      <c r="F57"/>
      <c r="J57"/>
      <c r="N57"/>
      <c r="R57"/>
    </row>
    <row r="58" spans="1:28" x14ac:dyDescent="0.2">
      <c r="F58"/>
      <c r="J58"/>
      <c r="N58"/>
      <c r="R58"/>
    </row>
    <row r="59" spans="1:28" x14ac:dyDescent="0.2">
      <c r="F59"/>
      <c r="J59"/>
      <c r="N59"/>
      <c r="R59"/>
    </row>
    <row r="60" spans="1:28" x14ac:dyDescent="0.2">
      <c r="F60"/>
      <c r="J60"/>
      <c r="N60"/>
      <c r="R60"/>
    </row>
    <row r="61" spans="1:28" x14ac:dyDescent="0.2">
      <c r="F61"/>
      <c r="J61"/>
      <c r="N61"/>
      <c r="R61"/>
    </row>
    <row r="62" spans="1:28" x14ac:dyDescent="0.2">
      <c r="F62"/>
      <c r="J62"/>
      <c r="N62"/>
      <c r="R62"/>
    </row>
    <row r="63" spans="1:28" x14ac:dyDescent="0.2">
      <c r="F63"/>
      <c r="J63"/>
      <c r="N63"/>
      <c r="R63"/>
    </row>
    <row r="64" spans="1:28" x14ac:dyDescent="0.2">
      <c r="F64"/>
      <c r="J64"/>
      <c r="N64"/>
      <c r="R64"/>
    </row>
    <row r="65" spans="6:18" x14ac:dyDescent="0.2">
      <c r="F65"/>
      <c r="J65"/>
      <c r="N65"/>
      <c r="R65"/>
    </row>
    <row r="66" spans="6:18" x14ac:dyDescent="0.2">
      <c r="F66"/>
      <c r="J66"/>
      <c r="N66"/>
      <c r="R66"/>
    </row>
    <row r="67" spans="6:18" x14ac:dyDescent="0.2">
      <c r="F67"/>
      <c r="J67"/>
      <c r="N67"/>
      <c r="R67"/>
    </row>
    <row r="68" spans="6:18" x14ac:dyDescent="0.2">
      <c r="F68"/>
      <c r="J68"/>
      <c r="N68"/>
      <c r="R68"/>
    </row>
    <row r="69" spans="6:18" x14ac:dyDescent="0.2">
      <c r="F69"/>
      <c r="J69"/>
      <c r="N69"/>
      <c r="R69"/>
    </row>
    <row r="70" spans="6:18" x14ac:dyDescent="0.2">
      <c r="F70"/>
      <c r="J70"/>
      <c r="N70"/>
      <c r="R70"/>
    </row>
    <row r="71" spans="6:18" x14ac:dyDescent="0.2">
      <c r="F71"/>
      <c r="J71"/>
      <c r="N71"/>
      <c r="R71"/>
    </row>
    <row r="72" spans="6:18" x14ac:dyDescent="0.2">
      <c r="F72"/>
      <c r="J72"/>
      <c r="N72"/>
      <c r="R72"/>
    </row>
    <row r="73" spans="6:18" x14ac:dyDescent="0.2">
      <c r="F73"/>
      <c r="J73"/>
      <c r="N73"/>
      <c r="R73"/>
    </row>
    <row r="74" spans="6:18" x14ac:dyDescent="0.2">
      <c r="F74"/>
      <c r="J74"/>
      <c r="N74"/>
      <c r="R74"/>
    </row>
    <row r="75" spans="6:18" x14ac:dyDescent="0.2">
      <c r="F75"/>
      <c r="J75"/>
      <c r="N75"/>
      <c r="R75"/>
    </row>
    <row r="76" spans="6:18" x14ac:dyDescent="0.2">
      <c r="F76"/>
      <c r="J76"/>
      <c r="N76"/>
      <c r="R76"/>
    </row>
    <row r="77" spans="6:18" x14ac:dyDescent="0.2">
      <c r="F77"/>
      <c r="J77"/>
      <c r="N77"/>
      <c r="R77"/>
    </row>
    <row r="78" spans="6:18" x14ac:dyDescent="0.2">
      <c r="F78"/>
      <c r="J78"/>
      <c r="N78"/>
      <c r="R78"/>
    </row>
    <row r="79" spans="6:18" x14ac:dyDescent="0.2">
      <c r="F79"/>
      <c r="J79"/>
      <c r="N79"/>
      <c r="R79"/>
    </row>
    <row r="80" spans="6:18" x14ac:dyDescent="0.2">
      <c r="F80"/>
      <c r="J80"/>
      <c r="N80"/>
      <c r="R80"/>
    </row>
    <row r="81" spans="6:18" x14ac:dyDescent="0.2">
      <c r="F81"/>
      <c r="J81"/>
      <c r="N81"/>
      <c r="R81"/>
    </row>
    <row r="82" spans="6:18" x14ac:dyDescent="0.2">
      <c r="F82"/>
      <c r="J82"/>
      <c r="N82"/>
      <c r="R82"/>
    </row>
    <row r="83" spans="6:18" x14ac:dyDescent="0.2">
      <c r="F83"/>
      <c r="J83"/>
      <c r="N83"/>
      <c r="R83"/>
    </row>
    <row r="84" spans="6:18" x14ac:dyDescent="0.2">
      <c r="F84"/>
      <c r="J84"/>
      <c r="N84"/>
      <c r="R84"/>
    </row>
    <row r="85" spans="6:18" x14ac:dyDescent="0.2">
      <c r="F85"/>
      <c r="J85"/>
      <c r="N85"/>
      <c r="R85"/>
    </row>
    <row r="86" spans="6:18" x14ac:dyDescent="0.2">
      <c r="F86"/>
      <c r="J86"/>
      <c r="N86"/>
      <c r="R86"/>
    </row>
    <row r="87" spans="6:18" x14ac:dyDescent="0.2">
      <c r="F87"/>
      <c r="J87"/>
      <c r="N87"/>
      <c r="R87"/>
    </row>
    <row r="88" spans="6:18" x14ac:dyDescent="0.2">
      <c r="F88"/>
      <c r="J88"/>
      <c r="N88"/>
      <c r="R88"/>
    </row>
    <row r="89" spans="6:18" x14ac:dyDescent="0.2">
      <c r="F89"/>
      <c r="J89"/>
      <c r="N89"/>
      <c r="R89"/>
    </row>
    <row r="90" spans="6:18" x14ac:dyDescent="0.2">
      <c r="F90"/>
      <c r="J90"/>
      <c r="N90"/>
      <c r="R90"/>
    </row>
    <row r="91" spans="6:18" x14ac:dyDescent="0.2">
      <c r="F91"/>
      <c r="J91"/>
      <c r="N91"/>
      <c r="R91"/>
    </row>
    <row r="92" spans="6:18" x14ac:dyDescent="0.2">
      <c r="F92"/>
      <c r="J92"/>
      <c r="N92"/>
      <c r="R92"/>
    </row>
    <row r="93" spans="6:18" x14ac:dyDescent="0.2">
      <c r="F93"/>
      <c r="J93"/>
      <c r="N93"/>
      <c r="R93"/>
    </row>
    <row r="94" spans="6:18" x14ac:dyDescent="0.2">
      <c r="F94"/>
      <c r="J94"/>
      <c r="N94"/>
      <c r="R94"/>
    </row>
    <row r="95" spans="6:18" x14ac:dyDescent="0.2">
      <c r="F95"/>
      <c r="J95"/>
      <c r="N95"/>
      <c r="R95"/>
    </row>
    <row r="96" spans="6:18" x14ac:dyDescent="0.2">
      <c r="F96"/>
      <c r="J96"/>
      <c r="N96"/>
      <c r="R96"/>
    </row>
    <row r="97" spans="6:18" x14ac:dyDescent="0.2">
      <c r="F97"/>
      <c r="J97"/>
      <c r="N97"/>
      <c r="R97"/>
    </row>
    <row r="98" spans="6:18" x14ac:dyDescent="0.2">
      <c r="F98"/>
      <c r="J98"/>
      <c r="N98"/>
      <c r="R98"/>
    </row>
    <row r="99" spans="6:18" x14ac:dyDescent="0.2">
      <c r="F99"/>
      <c r="J99"/>
      <c r="N99"/>
    </row>
  </sheetData>
  <sheetProtection algorithmName="SHA-512" hashValue="fQjTGgGcN3Rhmq65ialPIONEhvvVs5nkn0IVFJ4X/NmUvFQiHkmBIMI7f+9ufH33TSC5SzeCu+vBQoCdaOv4Dg==" saltValue="uD3RQtq49guFKHxHbaopyQ==" spinCount="100000" sheet="1" objects="1" scenarios="1" selectLockedCells="1"/>
  <mergeCells count="10">
    <mergeCell ref="B2:D2"/>
    <mergeCell ref="F2:H2"/>
    <mergeCell ref="J2:L2"/>
    <mergeCell ref="N2:P2"/>
    <mergeCell ref="R2:T2"/>
    <mergeCell ref="R1:U1"/>
    <mergeCell ref="N1:Q1"/>
    <mergeCell ref="J1:M1"/>
    <mergeCell ref="F1:I1"/>
    <mergeCell ref="B1:E1"/>
  </mergeCells>
  <phoneticPr fontId="2" type="noConversion"/>
  <conditionalFormatting sqref="Z1:Z1048576">
    <cfRule type="containsText" dxfId="3" priority="1" operator="containsText" text="ANOM">
      <formula>NOT(ISERROR(SEARCH("ANOM",Z1)))</formula>
    </cfRule>
    <cfRule type="containsText" dxfId="2" priority="2" operator="containsText" text="WAR">
      <formula>NOT(ISERROR(SEARCH("WAR",Z1)))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E36C-C777-4AE3-B1C2-2DAF2F263A6C}">
  <dimension ref="A1:AH50"/>
  <sheetViews>
    <sheetView topLeftCell="A23" zoomScaleNormal="100" workbookViewId="0">
      <pane xSplit="1" topLeftCell="B1" activePane="topRight" state="frozen"/>
      <selection pane="topRight" activeCell="B6" sqref="B6"/>
    </sheetView>
  </sheetViews>
  <sheetFormatPr baseColWidth="10" defaultColWidth="8.83203125" defaultRowHeight="15" x14ac:dyDescent="0.2"/>
  <cols>
    <col min="1" max="1" width="12.33203125" bestFit="1" customWidth="1"/>
    <col min="2" max="2" width="24.1640625" bestFit="1" customWidth="1"/>
    <col min="3" max="3" width="20.83203125" bestFit="1" customWidth="1"/>
    <col min="4" max="4" width="18.33203125" style="3" bestFit="1" customWidth="1"/>
    <col min="5" max="5" width="24.1640625" style="2" bestFit="1" customWidth="1"/>
    <col min="6" max="6" width="20.83203125" bestFit="1" customWidth="1"/>
    <col min="7" max="7" width="18.33203125" style="3" bestFit="1" customWidth="1"/>
    <col min="8" max="8" width="24.1640625" style="2" bestFit="1" customWidth="1"/>
    <col min="9" max="9" width="20.83203125" bestFit="1" customWidth="1"/>
    <col min="10" max="10" width="18.6640625" style="3" customWidth="1"/>
    <col min="11" max="11" width="24.1640625" style="2" bestFit="1" customWidth="1"/>
    <col min="12" max="12" width="20.83203125" bestFit="1" customWidth="1"/>
    <col min="13" max="13" width="18.33203125" style="3" bestFit="1" customWidth="1"/>
    <col min="14" max="14" width="24.1640625" style="2" bestFit="1" customWidth="1"/>
    <col min="15" max="15" width="20.83203125" bestFit="1" customWidth="1"/>
    <col min="16" max="16" width="18.33203125" style="3" bestFit="1" customWidth="1"/>
    <col min="17" max="17" width="20.83203125" hidden="1" customWidth="1"/>
    <col min="18" max="18" width="13.83203125" hidden="1" customWidth="1"/>
    <col min="19" max="19" width="21.33203125" hidden="1" customWidth="1"/>
    <col min="20" max="20" width="12.6640625" hidden="1" customWidth="1"/>
    <col min="21" max="21" width="13.33203125" bestFit="1" customWidth="1"/>
    <col min="22" max="23" width="13.33203125" hidden="1" customWidth="1"/>
    <col min="24" max="24" width="9.1640625" customWidth="1"/>
    <col min="25" max="25" width="12.83203125" customWidth="1"/>
    <col min="26" max="26" width="11.6640625" customWidth="1"/>
    <col min="27" max="27" width="12.33203125" customWidth="1"/>
    <col min="28" max="28" width="13.33203125" customWidth="1"/>
    <col min="29" max="29" width="9.1640625" customWidth="1"/>
    <col min="30" max="30" width="14.5" customWidth="1"/>
    <col min="31" max="31" width="11.6640625" customWidth="1"/>
    <col min="32" max="32" width="12.33203125" customWidth="1"/>
    <col min="33" max="33" width="13.33203125" customWidth="1"/>
  </cols>
  <sheetData>
    <row r="1" spans="1:34" ht="22" x14ac:dyDescent="0.3">
      <c r="B1" s="25" t="s">
        <v>34</v>
      </c>
      <c r="C1" s="25"/>
      <c r="D1" s="26"/>
      <c r="E1" s="27" t="s">
        <v>35</v>
      </c>
      <c r="F1" s="25"/>
      <c r="G1" s="26"/>
      <c r="H1" s="27" t="s">
        <v>36</v>
      </c>
      <c r="I1" s="25"/>
      <c r="J1" s="26"/>
      <c r="K1" s="27" t="s">
        <v>37</v>
      </c>
      <c r="L1" s="25"/>
      <c r="M1" s="26"/>
      <c r="N1" s="27" t="s">
        <v>33</v>
      </c>
      <c r="O1" s="25"/>
      <c r="P1" s="26"/>
      <c r="Q1" s="4"/>
    </row>
    <row r="2" spans="1:34" ht="16" x14ac:dyDescent="0.2">
      <c r="B2" s="29" t="s">
        <v>44</v>
      </c>
      <c r="C2" s="29"/>
      <c r="D2" s="12">
        <f>EarlyVoting!D2</f>
        <v>2128088</v>
      </c>
      <c r="E2" s="29" t="s">
        <v>44</v>
      </c>
      <c r="F2" s="29"/>
      <c r="G2" s="12">
        <f>EarlyVoting!G2</f>
        <v>2176032</v>
      </c>
      <c r="H2" s="29" t="s">
        <v>44</v>
      </c>
      <c r="I2" s="29"/>
      <c r="J2" s="12">
        <f>EarlyVoting!J2</f>
        <v>2767933</v>
      </c>
      <c r="K2" s="29" t="s">
        <v>44</v>
      </c>
      <c r="L2" s="29"/>
      <c r="M2" s="12">
        <f>EarlyVoting!M2</f>
        <v>2988458</v>
      </c>
      <c r="N2" s="29" t="s">
        <v>44</v>
      </c>
      <c r="O2" s="29"/>
      <c r="P2" s="12">
        <f>EarlyVoting!P2</f>
        <v>3100000</v>
      </c>
    </row>
    <row r="3" spans="1:34" s="9" customFormat="1" ht="33.5" customHeight="1" x14ac:dyDescent="0.2">
      <c r="A3" s="6" t="s">
        <v>1</v>
      </c>
      <c r="B3" s="6" t="s">
        <v>61</v>
      </c>
      <c r="C3" s="6" t="s">
        <v>32</v>
      </c>
      <c r="D3" s="7" t="s">
        <v>65</v>
      </c>
      <c r="E3" s="6" t="s">
        <v>61</v>
      </c>
      <c r="F3" s="6" t="s">
        <v>32</v>
      </c>
      <c r="G3" s="7" t="s">
        <v>65</v>
      </c>
      <c r="H3" s="6" t="s">
        <v>61</v>
      </c>
      <c r="I3" s="6" t="s">
        <v>32</v>
      </c>
      <c r="J3" s="7" t="s">
        <v>65</v>
      </c>
      <c r="K3" s="6" t="s">
        <v>61</v>
      </c>
      <c r="L3" s="6" t="s">
        <v>32</v>
      </c>
      <c r="M3" s="7" t="s">
        <v>65</v>
      </c>
      <c r="N3" s="6" t="s">
        <v>61</v>
      </c>
      <c r="O3" s="6" t="s">
        <v>32</v>
      </c>
      <c r="P3" s="7" t="s">
        <v>65</v>
      </c>
      <c r="Q3" s="6"/>
      <c r="R3" s="6" t="s">
        <v>40</v>
      </c>
      <c r="S3" s="6" t="s">
        <v>41</v>
      </c>
      <c r="T3" s="6" t="s">
        <v>67</v>
      </c>
      <c r="U3" s="6" t="s">
        <v>39</v>
      </c>
      <c r="V3" s="6" t="s">
        <v>42</v>
      </c>
      <c r="W3" s="6" t="s">
        <v>43</v>
      </c>
      <c r="Y3" s="10"/>
      <c r="Z3" s="10"/>
      <c r="AA3" s="10"/>
      <c r="AB3" s="10"/>
      <c r="AD3" s="10"/>
      <c r="AE3" s="10"/>
      <c r="AF3" s="10"/>
      <c r="AG3" s="10"/>
    </row>
    <row r="4" spans="1:34" x14ac:dyDescent="0.2">
      <c r="A4" s="1" t="s">
        <v>59</v>
      </c>
      <c r="B4" s="12">
        <f>SUM(MailReturns!B4,EarlyVoting!B4)</f>
        <v>129</v>
      </c>
      <c r="C4">
        <f>$D$2-SUM($B4:B$4)</f>
        <v>2127959</v>
      </c>
      <c r="D4" s="3">
        <f>IFERROR(SUM($B$4:B4)/$D$2,"")</f>
        <v>6.0617794000999957E-5</v>
      </c>
      <c r="E4" s="13">
        <f>SUM(MailReturns!F4,EarlyVoting!E4)</f>
        <v>109</v>
      </c>
      <c r="F4">
        <f>$G$2-SUM($E4:E$4)</f>
        <v>2175923</v>
      </c>
      <c r="G4" s="3">
        <f>IFERROR(SUM($E$4:E4)/$G$2,"")</f>
        <v>5.0091175129777507E-5</v>
      </c>
      <c r="H4" s="13">
        <f>SUM(MailReturns!J4,EarlyVoting!H4)</f>
        <v>156</v>
      </c>
      <c r="I4">
        <f>$J$2-SUM($H4:H$4)</f>
        <v>2767777</v>
      </c>
      <c r="J4" s="3">
        <f>IFERROR(SUM($H$4:H4)/$J$2,"")</f>
        <v>5.635974570193715E-5</v>
      </c>
      <c r="K4" s="13">
        <f>SUM(MailReturns!N4,EarlyVoting!K4)</f>
        <v>174</v>
      </c>
      <c r="L4">
        <f>$M$2-SUM($K4:K$4)</f>
        <v>2988284</v>
      </c>
      <c r="M4" s="3">
        <f>IFERROR(SUM($K$4:K4)/$M$2,"")</f>
        <v>5.8224007163560608E-5</v>
      </c>
      <c r="N4" s="13">
        <f>SUM(MailReturns!R4,EarlyVoting!N4)</f>
        <v>169</v>
      </c>
      <c r="O4">
        <f>$P$2-SUM($N4:N$4)</f>
        <v>3099831</v>
      </c>
      <c r="P4" s="3">
        <f>IFERROR(SUM($N$4:N4)/$P$2,"")</f>
        <v>5.4516129032258061E-5</v>
      </c>
      <c r="R4">
        <f t="shared" ref="R4:R18" si="0">IFERROR(AVERAGE(D4,G4,J4,M4),"")</f>
        <v>5.6323180499068806E-5</v>
      </c>
      <c r="S4">
        <f>IFERROR(_xlfn.STDEV.S(D4,G4,J4,M4),"")</f>
        <v>4.5054069396799506E-6</v>
      </c>
      <c r="T4">
        <f>IFERROR((P4-R4)/(S4*SQRT(1+1/4)),"")</f>
        <v>-0.35874139430491186</v>
      </c>
      <c r="U4" t="str">
        <f>IF(ISBLANK(N4),"",(IF(T4="","",IF(ABS(T4)&gt;=3,"ANOMALY",IF(ABS(T4)&gt;=2,"WARNING","OK")))&amp;" "&amp;IF(T4="","",IF(ABS(T4)&lt;2,"",IF(T4/ABS(T4)=-1,"LOW","HIGH")))))</f>
        <v xml:space="preserve">OK </v>
      </c>
      <c r="V4" t="e">
        <f>IF(LEFT(U4,3)="WAR",P4,NA())</f>
        <v>#N/A</v>
      </c>
      <c r="W4" t="e">
        <f>IF(LEFT(U4,3)="ANO",P4,NA())</f>
        <v>#N/A</v>
      </c>
    </row>
    <row r="5" spans="1:34" x14ac:dyDescent="0.2">
      <c r="A5" s="1" t="s">
        <v>60</v>
      </c>
      <c r="B5" s="12">
        <f>SUM(MailReturns!B5,EarlyVoting!B5)</f>
        <v>253</v>
      </c>
      <c r="C5">
        <f>$D$2-SUM($B$4:B5)</f>
        <v>2127706</v>
      </c>
      <c r="D5" s="3">
        <f>IFERROR(SUM($B$4:B5)/$D$2,"")</f>
        <v>1.7950385510373632E-4</v>
      </c>
      <c r="E5" s="13">
        <f>SUM(MailReturns!F5,EarlyVoting!E5)</f>
        <v>275</v>
      </c>
      <c r="F5">
        <f>$G$2-SUM($E$4:E5)</f>
        <v>2175648</v>
      </c>
      <c r="G5" s="3">
        <f>IFERROR(SUM($E$4:E5)/$G$2,"")</f>
        <v>1.7646799311774828E-4</v>
      </c>
      <c r="H5" s="13">
        <f>SUM(MailReturns!J5,EarlyVoting!H5)</f>
        <v>324</v>
      </c>
      <c r="I5">
        <f>$J$2-SUM($H$4:H5)</f>
        <v>2767453</v>
      </c>
      <c r="J5" s="3">
        <f>IFERROR(SUM($H$4:H5)/$J$2,"")</f>
        <v>1.7341460215980663E-4</v>
      </c>
      <c r="K5" s="13">
        <f>SUM(MailReturns!N5,EarlyVoting!K5)</f>
        <v>298</v>
      </c>
      <c r="L5">
        <f>$M$2-SUM($K$4:K5)</f>
        <v>2987986</v>
      </c>
      <c r="M5" s="3">
        <f>IFERROR(SUM($K$4:K5)/$M$2,"")</f>
        <v>1.5794098494942876E-4</v>
      </c>
      <c r="N5" s="13">
        <f>SUM(MailReturns!R5,EarlyVoting!N5)</f>
        <v>355</v>
      </c>
      <c r="O5">
        <f>$P$2-SUM($N$4:N5)</f>
        <v>3099476</v>
      </c>
      <c r="P5" s="3">
        <f>IFERROR(SUM($N$4:N5)/$P$2,"")</f>
        <v>1.6903225806451613E-4</v>
      </c>
      <c r="R5">
        <f t="shared" si="0"/>
        <v>1.7183185883268E-4</v>
      </c>
      <c r="S5">
        <f t="shared" ref="S5:S18" si="1">IFERROR(_xlfn.STDEV.S(D5,G5,J5,M5),"")</f>
        <v>9.5884430709099448E-6</v>
      </c>
      <c r="T5">
        <f t="shared" ref="T5:T49" si="2">IFERROR((P5-R5)/(S5*SQRT(1+1/4)),"")</f>
        <v>-0.26115178788378407</v>
      </c>
      <c r="U5" t="str">
        <f t="shared" ref="U5:U49" si="3">IF(ISBLANK(N5),"",(IF(T5="","",IF(ABS(T5)&gt;=3,"ANOMALY",IF(ABS(T5)&gt;=2,"WARNING","OK")))&amp;" "&amp;IF(T5="","",IF(ABS(T5)&lt;2,"",IF(T5/ABS(T5)=-1,"LOW","HIGH")))))</f>
        <v xml:space="preserve">OK </v>
      </c>
      <c r="V5" t="e">
        <f t="shared" ref="V5:V49" si="4">IF(LEFT(U5,3)="WAR",P5,NA())</f>
        <v>#N/A</v>
      </c>
      <c r="W5" t="e">
        <f t="shared" ref="W5:W49" si="5">IF(LEFT(U5,3)="ANO",P5,NA())</f>
        <v>#N/A</v>
      </c>
    </row>
    <row r="6" spans="1:34" x14ac:dyDescent="0.2">
      <c r="A6" s="1" t="s">
        <v>46</v>
      </c>
      <c r="B6" s="12">
        <f>SUM(MailReturns!B6,EarlyVoting!B6)</f>
        <v>381</v>
      </c>
      <c r="C6">
        <f>$D$2-SUM($B$4:B6)</f>
        <v>2127325</v>
      </c>
      <c r="D6" s="3">
        <f>IFERROR(SUM($B$4:B6)/$D$2,"")</f>
        <v>3.5853780482761989E-4</v>
      </c>
      <c r="E6" s="13">
        <f>SUM(MailReturns!F6,EarlyVoting!E6)</f>
        <v>384</v>
      </c>
      <c r="F6">
        <f>$G$2-SUM($E$4:E6)</f>
        <v>2175264</v>
      </c>
      <c r="G6" s="3">
        <f>IFERROR(SUM($E$4:E6)/$G$2,"")</f>
        <v>3.5293598623549656E-4</v>
      </c>
      <c r="H6" s="13">
        <f>SUM(MailReturns!J6,EarlyVoting!H6)</f>
        <v>466</v>
      </c>
      <c r="I6">
        <f>$J$2-SUM($H$4:H6)</f>
        <v>2766987</v>
      </c>
      <c r="J6" s="3">
        <f>IFERROR(SUM($H$4:H6)/$J$2,"")</f>
        <v>3.4177127842328556E-4</v>
      </c>
      <c r="K6" s="13">
        <f>SUM(MailReturns!N6,EarlyVoting!K6)</f>
        <v>621</v>
      </c>
      <c r="L6">
        <f>$M$2-SUM($K$4:K6)</f>
        <v>2987365</v>
      </c>
      <c r="M6" s="3">
        <f>IFERROR(SUM($K$4:K6)/$M$2,"")</f>
        <v>3.6574045879179164E-4</v>
      </c>
      <c r="N6" s="13">
        <f>SUM(MailReturns!R6,EarlyVoting!N6)</f>
        <v>561</v>
      </c>
      <c r="O6">
        <f>$P$2-SUM($N$4:N6)</f>
        <v>3098915</v>
      </c>
      <c r="P6" s="3">
        <f>IFERROR(SUM($N$4:N6)/$P$2,"")</f>
        <v>3.5E-4</v>
      </c>
      <c r="R6">
        <f t="shared" si="0"/>
        <v>3.5474638206954844E-4</v>
      </c>
      <c r="S6">
        <f t="shared" si="1"/>
        <v>1.011394181665765E-5</v>
      </c>
      <c r="T6">
        <f t="shared" si="2"/>
        <v>-0.41974664861988698</v>
      </c>
      <c r="U6" t="str">
        <f t="shared" si="3"/>
        <v xml:space="preserve">OK </v>
      </c>
      <c r="V6" t="e">
        <f t="shared" si="4"/>
        <v>#N/A</v>
      </c>
      <c r="W6" t="e">
        <f t="shared" si="5"/>
        <v>#N/A</v>
      </c>
    </row>
    <row r="7" spans="1:34" x14ac:dyDescent="0.2">
      <c r="A7" s="1" t="s">
        <v>47</v>
      </c>
      <c r="B7" s="12">
        <f>SUM(MailReturns!B7,EarlyVoting!B7)</f>
        <v>454</v>
      </c>
      <c r="C7">
        <f>$D$2-SUM($B$4:B7)</f>
        <v>2126871</v>
      </c>
      <c r="D7" s="3">
        <f>IFERROR(SUM($B$4:B7)/$D$2,"")</f>
        <v>5.7187484728075152E-4</v>
      </c>
      <c r="E7" s="13">
        <f>SUM(MailReturns!F7,EarlyVoting!E7)</f>
        <v>627</v>
      </c>
      <c r="F7">
        <f>$G$2-SUM($E$4:E7)</f>
        <v>2174637</v>
      </c>
      <c r="G7" s="3">
        <f>IFERROR(SUM($E$4:E7)/$G$2,"")</f>
        <v>6.4107513124806988E-4</v>
      </c>
      <c r="H7" s="13">
        <f>SUM(MailReturns!J7,EarlyVoting!H7)</f>
        <v>675</v>
      </c>
      <c r="I7">
        <f>$J$2-SUM($H$4:H7)</f>
        <v>2766312</v>
      </c>
      <c r="J7" s="3">
        <f>IFERROR(SUM($H$4:H7)/$J$2,"")</f>
        <v>5.8563556271051353E-4</v>
      </c>
      <c r="K7" s="13">
        <f>SUM(MailReturns!N7,EarlyVoting!K7)</f>
        <v>783</v>
      </c>
      <c r="L7">
        <f>$M$2-SUM($K$4:K7)</f>
        <v>2986582</v>
      </c>
      <c r="M7" s="3">
        <f>IFERROR(SUM($K$4:K7)/$M$2,"")</f>
        <v>6.2774849102781435E-4</v>
      </c>
      <c r="N7" s="13">
        <f>SUM(MailReturns!R7,EarlyVoting!N7)</f>
        <v>789</v>
      </c>
      <c r="O7">
        <f>$P$2-SUM($N$4:N7)</f>
        <v>3098126</v>
      </c>
      <c r="P7" s="3">
        <f>IFERROR(SUM($N$4:N7)/$P$2,"")</f>
        <v>6.0451612903225811E-4</v>
      </c>
      <c r="R7">
        <f t="shared" si="0"/>
        <v>6.0658350806678737E-4</v>
      </c>
      <c r="S7">
        <f t="shared" si="1"/>
        <v>3.3071317490284967E-5</v>
      </c>
      <c r="T7">
        <f t="shared" si="2"/>
        <v>-5.5913104252025086E-2</v>
      </c>
      <c r="U7" t="str">
        <f t="shared" si="3"/>
        <v xml:space="preserve">OK </v>
      </c>
      <c r="V7" t="e">
        <f t="shared" si="4"/>
        <v>#N/A</v>
      </c>
      <c r="W7" t="e">
        <f t="shared" si="5"/>
        <v>#N/A</v>
      </c>
    </row>
    <row r="8" spans="1:34" x14ac:dyDescent="0.2">
      <c r="A8" s="1" t="s">
        <v>48</v>
      </c>
      <c r="B8" s="12">
        <f>SUM(MailReturns!B8,EarlyVoting!B8)</f>
        <v>735</v>
      </c>
      <c r="C8">
        <f>$D$2-SUM($B$4:B8)</f>
        <v>2126136</v>
      </c>
      <c r="D8" s="3">
        <f>IFERROR(SUM($B$4:B8)/$D$2,"")</f>
        <v>9.1725530147249547E-4</v>
      </c>
      <c r="E8" s="13">
        <f>SUM(MailReturns!F8,EarlyVoting!E8)</f>
        <v>825</v>
      </c>
      <c r="F8">
        <f>$G$2-SUM($E$4:E8)</f>
        <v>2173812</v>
      </c>
      <c r="G8" s="3">
        <f>IFERROR(SUM($E$4:E8)/$G$2,"")</f>
        <v>1.0202055852119821E-3</v>
      </c>
      <c r="H8" s="13">
        <f>SUM(MailReturns!J8,EarlyVoting!H8)</f>
        <v>901</v>
      </c>
      <c r="I8">
        <f>$J$2-SUM($H$4:H8)</f>
        <v>2765411</v>
      </c>
      <c r="J8" s="3">
        <f>IFERROR(SUM($H$4:H8)/$J$2,"")</f>
        <v>9.1114922218131728E-4</v>
      </c>
      <c r="K8" s="13">
        <f>SUM(MailReturns!N8,EarlyVoting!K8)</f>
        <v>902</v>
      </c>
      <c r="L8">
        <f>$M$2-SUM($K$4:K8)</f>
        <v>2985680</v>
      </c>
      <c r="M8" s="3">
        <f>IFERROR(SUM($K$4:K8)/$M$2,"")</f>
        <v>9.2957639023201932E-4</v>
      </c>
      <c r="N8" s="13">
        <f>SUM(MailReturns!R8,EarlyVoting!N8)</f>
        <v>1039</v>
      </c>
      <c r="O8">
        <f>$P$2-SUM($N$4:N8)</f>
        <v>3097087</v>
      </c>
      <c r="P8" s="3">
        <f>IFERROR(SUM($N$4:N8)/$P$2,"")</f>
        <v>9.3967741935483871E-4</v>
      </c>
      <c r="R8">
        <f t="shared" si="0"/>
        <v>9.4454662477445363E-4</v>
      </c>
      <c r="S8">
        <f t="shared" si="1"/>
        <v>5.1018261581133963E-5</v>
      </c>
      <c r="T8">
        <f t="shared" si="2"/>
        <v>-8.5364526169551647E-2</v>
      </c>
      <c r="U8" t="str">
        <f t="shared" si="3"/>
        <v xml:space="preserve">OK </v>
      </c>
      <c r="V8" t="e">
        <f t="shared" si="4"/>
        <v>#N/A</v>
      </c>
      <c r="W8" t="e">
        <f t="shared" si="5"/>
        <v>#N/A</v>
      </c>
    </row>
    <row r="9" spans="1:34" x14ac:dyDescent="0.2">
      <c r="A9" s="1" t="s">
        <v>49</v>
      </c>
      <c r="B9" s="12">
        <f>SUM(MailReturns!B9,EarlyVoting!B9)</f>
        <v>800</v>
      </c>
      <c r="C9">
        <f>$D$2-SUM($B$4:B9)</f>
        <v>2125336</v>
      </c>
      <c r="D9" s="3">
        <f>IFERROR(SUM($B$4:B9)/$D$2,"")</f>
        <v>1.2931796053546657E-3</v>
      </c>
      <c r="E9" s="13">
        <f>SUM(MailReturns!F9,EarlyVoting!E9)</f>
        <v>915</v>
      </c>
      <c r="F9">
        <f>$G$2-SUM($E$4:E9)</f>
        <v>2172897</v>
      </c>
      <c r="G9" s="3">
        <f>IFERROR(SUM($E$4:E9)/$G$2,"")</f>
        <v>1.4406957250628668E-3</v>
      </c>
      <c r="H9" s="13">
        <f>SUM(MailReturns!J9,EarlyVoting!H9)</f>
        <v>1117</v>
      </c>
      <c r="I9">
        <f>$J$2-SUM($H$4:H9)</f>
        <v>2764294</v>
      </c>
      <c r="J9" s="3">
        <f>IFERROR(SUM($H$4:H9)/$J$2,"")</f>
        <v>1.3146994526240339E-3</v>
      </c>
      <c r="K9" s="13">
        <f>SUM(MailReturns!N9,EarlyVoting!K9)</f>
        <v>1423</v>
      </c>
      <c r="L9">
        <f>$M$2-SUM($K$4:K9)</f>
        <v>2984257</v>
      </c>
      <c r="M9" s="3">
        <f>IFERROR(SUM($K$4:K9)/$M$2,"")</f>
        <v>1.4057416901960811E-3</v>
      </c>
      <c r="N9" s="13">
        <f>SUM(MailReturns!R9,EarlyVoting!N9)</f>
        <v>1317</v>
      </c>
      <c r="O9">
        <f>$P$2-SUM($N$4:N9)</f>
        <v>3095770</v>
      </c>
      <c r="P9" s="3">
        <f>IFERROR(SUM($N$4:N9)/$P$2,"")</f>
        <v>1.364516129032258E-3</v>
      </c>
      <c r="R9">
        <f t="shared" si="0"/>
        <v>1.3635791183094119E-3</v>
      </c>
      <c r="S9">
        <f t="shared" si="1"/>
        <v>7.0875399227671282E-5</v>
      </c>
      <c r="T9">
        <f t="shared" si="2"/>
        <v>1.1824806320736035E-2</v>
      </c>
      <c r="U9" t="str">
        <f t="shared" si="3"/>
        <v xml:space="preserve">OK </v>
      </c>
      <c r="V9" t="e">
        <f t="shared" si="4"/>
        <v>#N/A</v>
      </c>
      <c r="W9" t="e">
        <f t="shared" si="5"/>
        <v>#N/A</v>
      </c>
    </row>
    <row r="10" spans="1:34" x14ac:dyDescent="0.2">
      <c r="A10" s="1" t="s">
        <v>50</v>
      </c>
      <c r="B10" s="12">
        <f>SUM(MailReturns!B10,EarlyVoting!B10)</f>
        <v>1147</v>
      </c>
      <c r="C10">
        <f>$D$2-SUM($B$4:B10)</f>
        <v>2124189</v>
      </c>
      <c r="D10" s="3">
        <f>IFERROR(SUM($B$4:B10)/$D$2,"")</f>
        <v>1.8321610760457273E-3</v>
      </c>
      <c r="E10" s="13">
        <f>SUM(MailReturns!F10,EarlyVoting!E10)</f>
        <v>1014</v>
      </c>
      <c r="F10">
        <f>$G$2-SUM($E$4:E10)</f>
        <v>2171883</v>
      </c>
      <c r="G10" s="3">
        <f>IFERROR(SUM($E$4:E10)/$G$2,"")</f>
        <v>1.9066815193894207E-3</v>
      </c>
      <c r="H10" s="13">
        <f>SUM(MailReturns!J10,EarlyVoting!H10)</f>
        <v>1539</v>
      </c>
      <c r="I10">
        <f>$J$2-SUM($H$4:H10)</f>
        <v>2762755</v>
      </c>
      <c r="J10" s="3">
        <f>IFERROR(SUM($H$4:H10)/$J$2,"")</f>
        <v>1.8707100207989138E-3</v>
      </c>
      <c r="K10" s="13">
        <f>SUM(MailReturns!N10,EarlyVoting!K10)</f>
        <v>1598</v>
      </c>
      <c r="L10">
        <f>$M$2-SUM($K$4:K10)</f>
        <v>2982659</v>
      </c>
      <c r="M10" s="3">
        <f>IFERROR(SUM($K$4:K10)/$M$2,"")</f>
        <v>1.9404656180545285E-3</v>
      </c>
      <c r="N10" s="13">
        <f>SUM(MailReturns!R10,EarlyVoting!N10)</f>
        <v>1624</v>
      </c>
      <c r="O10">
        <f>$P$2-SUM($N$4:N10)</f>
        <v>3094146</v>
      </c>
      <c r="P10" s="3">
        <f>IFERROR(SUM($N$4:N10)/$P$2,"")</f>
        <v>1.8883870967741935E-3</v>
      </c>
      <c r="R10">
        <f t="shared" si="0"/>
        <v>1.8875045585721477E-3</v>
      </c>
      <c r="S10">
        <f t="shared" si="1"/>
        <v>4.6610396568620738E-5</v>
      </c>
      <c r="T10">
        <f t="shared" si="2"/>
        <v>1.693540976086497E-2</v>
      </c>
      <c r="U10" t="str">
        <f t="shared" si="3"/>
        <v xml:space="preserve">OK </v>
      </c>
      <c r="V10" t="e">
        <f t="shared" si="4"/>
        <v>#N/A</v>
      </c>
      <c r="W10" t="e">
        <f t="shared" si="5"/>
        <v>#N/A</v>
      </c>
    </row>
    <row r="11" spans="1:34" x14ac:dyDescent="0.2">
      <c r="A11" s="1" t="s">
        <v>51</v>
      </c>
      <c r="B11" s="12">
        <f>SUM(MailReturns!B11,EarlyVoting!B11)</f>
        <v>1335</v>
      </c>
      <c r="C11">
        <f>$D$2-SUM($B$4:B11)</f>
        <v>2122854</v>
      </c>
      <c r="D11" s="3">
        <f>IFERROR(SUM($B$4:B11)/$D$2,"")</f>
        <v>2.4594847581490991E-3</v>
      </c>
      <c r="E11" s="13">
        <f>SUM(MailReturns!F11,EarlyVoting!E11)</f>
        <v>1337</v>
      </c>
      <c r="F11">
        <f>$G$2-SUM($E$4:E11)</f>
        <v>2170546</v>
      </c>
      <c r="G11" s="3">
        <f>IFERROR(SUM($E$4:E11)/$G$2,"")</f>
        <v>2.5211026308436641E-3</v>
      </c>
      <c r="H11" s="13">
        <f>SUM(MailReturns!J11,EarlyVoting!H11)</f>
        <v>1980</v>
      </c>
      <c r="I11">
        <f>$J$2-SUM($H$4:H11)</f>
        <v>2760775</v>
      </c>
      <c r="J11" s="3">
        <f>IFERROR(SUM($H$4:H11)/$J$2,"")</f>
        <v>2.5860452547081161E-3</v>
      </c>
      <c r="K11" s="13">
        <f>SUM(MailReturns!N11,EarlyVoting!K11)</f>
        <v>1741</v>
      </c>
      <c r="L11">
        <f>$M$2-SUM($K$4:K11)</f>
        <v>2980918</v>
      </c>
      <c r="M11" s="3">
        <f>IFERROR(SUM($K$4:K11)/$M$2,"")</f>
        <v>2.5230403104209596E-3</v>
      </c>
      <c r="N11" s="13">
        <f>SUM(MailReturns!R11,EarlyVoting!N11)</f>
        <v>1962</v>
      </c>
      <c r="O11">
        <f>$P$2-SUM($N$4:N11)</f>
        <v>3092184</v>
      </c>
      <c r="P11" s="3">
        <f>IFERROR(SUM($N$4:N11)/$P$2,"")</f>
        <v>2.5212903225806452E-3</v>
      </c>
      <c r="R11">
        <f t="shared" si="0"/>
        <v>2.5224182385304595E-3</v>
      </c>
      <c r="S11">
        <f t="shared" si="1"/>
        <v>5.1675712985261416E-5</v>
      </c>
      <c r="T11">
        <f t="shared" si="2"/>
        <v>-1.9522492025686584E-2</v>
      </c>
      <c r="U11" t="str">
        <f t="shared" si="3"/>
        <v xml:space="preserve">OK </v>
      </c>
      <c r="V11" t="e">
        <f t="shared" si="4"/>
        <v>#N/A</v>
      </c>
      <c r="W11" t="e">
        <f t="shared" si="5"/>
        <v>#N/A</v>
      </c>
    </row>
    <row r="12" spans="1:34" x14ac:dyDescent="0.2">
      <c r="A12" s="1" t="s">
        <v>52</v>
      </c>
      <c r="B12" s="12">
        <f>SUM(MailReturns!B12,EarlyVoting!B12)</f>
        <v>1480</v>
      </c>
      <c r="C12">
        <f>$D$2-SUM($B$4:B12)</f>
        <v>2121374</v>
      </c>
      <c r="D12" s="3">
        <f>IFERROR(SUM($B$4:B12)/$D$2,"")</f>
        <v>3.154944720331114E-3</v>
      </c>
      <c r="E12" s="13">
        <f>SUM(MailReturns!F12,EarlyVoting!E12)</f>
        <v>1428</v>
      </c>
      <c r="F12">
        <f>$G$2-SUM($E$4:E12)</f>
        <v>2169118</v>
      </c>
      <c r="G12" s="3">
        <f>IFERROR(SUM($E$4:E12)/$G$2,"")</f>
        <v>3.1773429802502903E-3</v>
      </c>
      <c r="H12" s="13">
        <f>SUM(MailReturns!J12,EarlyVoting!H12)</f>
        <v>2005</v>
      </c>
      <c r="I12">
        <f>$J$2-SUM($H$4:H12)</f>
        <v>2758770</v>
      </c>
      <c r="J12" s="3">
        <f>IFERROR(SUM($H$4:H12)/$J$2,"")</f>
        <v>3.310412499146475E-3</v>
      </c>
      <c r="K12" s="13">
        <f>SUM(MailReturns!N12,EarlyVoting!K12)</f>
        <v>2141</v>
      </c>
      <c r="L12">
        <f>$M$2-SUM($K$4:K12)</f>
        <v>2978777</v>
      </c>
      <c r="M12" s="3">
        <f>IFERROR(SUM($K$4:K12)/$M$2,"")</f>
        <v>3.239463295117415E-3</v>
      </c>
      <c r="N12" s="13">
        <f>SUM(MailReturns!R12,EarlyVoting!N12)</f>
        <v>2338</v>
      </c>
      <c r="O12">
        <f>$P$2-SUM($N$4:N12)</f>
        <v>3089846</v>
      </c>
      <c r="P12" s="3">
        <f>IFERROR(SUM($N$4:N12)/$P$2,"")</f>
        <v>3.275483870967742E-3</v>
      </c>
      <c r="R12">
        <f t="shared" si="0"/>
        <v>3.2205408737113234E-3</v>
      </c>
      <c r="S12">
        <f t="shared" si="1"/>
        <v>6.9770768539975778E-5</v>
      </c>
      <c r="T12">
        <f t="shared" si="2"/>
        <v>0.70434240197623643</v>
      </c>
      <c r="U12" t="str">
        <f t="shared" si="3"/>
        <v xml:space="preserve">OK </v>
      </c>
      <c r="V12" t="e">
        <f t="shared" si="4"/>
        <v>#N/A</v>
      </c>
      <c r="W12" t="e">
        <f t="shared" si="5"/>
        <v>#N/A</v>
      </c>
    </row>
    <row r="13" spans="1:34" x14ac:dyDescent="0.2">
      <c r="A13" s="1" t="s">
        <v>53</v>
      </c>
      <c r="B13" s="12">
        <f>SUM(MailReturns!B13,EarlyVoting!B13)</f>
        <v>2068</v>
      </c>
      <c r="C13">
        <f>$D$2-SUM($B$4:B13)</f>
        <v>2119306</v>
      </c>
      <c r="D13" s="3">
        <f>IFERROR(SUM($B$4:B13)/$D$2,"")</f>
        <v>4.1267090458665242E-3</v>
      </c>
      <c r="E13" s="13">
        <f>SUM(MailReturns!F13,EarlyVoting!E13)</f>
        <v>2164</v>
      </c>
      <c r="F13">
        <f>$G$2-SUM($E$4:E13)</f>
        <v>2166954</v>
      </c>
      <c r="G13" s="3">
        <f>IFERROR(SUM($E$4:E13)/$G$2,"")</f>
        <v>4.1718136497992673E-3</v>
      </c>
      <c r="H13" s="13">
        <f>SUM(MailReturns!J13,EarlyVoting!H13)</f>
        <v>2115</v>
      </c>
      <c r="I13">
        <f>$J$2-SUM($H$4:H13)</f>
        <v>2756655</v>
      </c>
      <c r="J13" s="3">
        <f>IFERROR(SUM($H$4:H13)/$J$2,"")</f>
        <v>4.0745205899131226E-3</v>
      </c>
      <c r="K13" s="13">
        <f>SUM(MailReturns!N13,EarlyVoting!K13)</f>
        <v>2627</v>
      </c>
      <c r="L13">
        <f>$M$2-SUM($K$4:K13)</f>
        <v>2976150</v>
      </c>
      <c r="M13" s="3">
        <f>IFERROR(SUM($K$4:K13)/$M$2,"")</f>
        <v>4.1185119549948506E-3</v>
      </c>
      <c r="N13" s="13">
        <f>SUM(MailReturns!R13,EarlyVoting!N13)</f>
        <v>2752</v>
      </c>
      <c r="O13">
        <f>$P$2-SUM($N$4:N13)</f>
        <v>3087094</v>
      </c>
      <c r="P13" s="3">
        <f>IFERROR(SUM($N$4:N13)/$P$2,"")</f>
        <v>4.1632258064516125E-3</v>
      </c>
      <c r="R13">
        <f t="shared" si="0"/>
        <v>4.1228888101434418E-3</v>
      </c>
      <c r="S13">
        <f t="shared" si="1"/>
        <v>3.9861743253268783E-5</v>
      </c>
      <c r="T13">
        <f t="shared" si="2"/>
        <v>0.90509103106855604</v>
      </c>
      <c r="U13" t="str">
        <f t="shared" si="3"/>
        <v xml:space="preserve">OK </v>
      </c>
      <c r="V13" t="e">
        <f t="shared" si="4"/>
        <v>#N/A</v>
      </c>
      <c r="W13" t="e">
        <f t="shared" si="5"/>
        <v>#N/A</v>
      </c>
    </row>
    <row r="14" spans="1:34" x14ac:dyDescent="0.2">
      <c r="A14" s="1" t="s">
        <v>54</v>
      </c>
      <c r="B14" s="12">
        <f>SUM(MailReturns!B14,EarlyVoting!B14)</f>
        <v>2247</v>
      </c>
      <c r="C14">
        <f>$D$2-SUM($B$4:B14)</f>
        <v>2117059</v>
      </c>
      <c r="D14" s="3">
        <f>IFERROR(SUM($B$4:B14)/$D$2,"")</f>
        <v>5.1825864343955702E-3</v>
      </c>
      <c r="E14" s="13">
        <f>SUM(MailReturns!F14,EarlyVoting!E14)</f>
        <v>2118</v>
      </c>
      <c r="F14">
        <f>$G$2-SUM($E$4:E14)</f>
        <v>2164836</v>
      </c>
      <c r="G14" s="3">
        <f>IFERROR(SUM($E$4:E14)/$G$2,"")</f>
        <v>5.1451449243393481E-3</v>
      </c>
      <c r="H14" s="13">
        <f>SUM(MailReturns!J14,EarlyVoting!H14)</f>
        <v>2580</v>
      </c>
      <c r="I14">
        <f>$J$2-SUM($H$4:H14)</f>
        <v>2754075</v>
      </c>
      <c r="J14" s="3">
        <f>IFERROR(SUM($H$4:H14)/$J$2,"")</f>
        <v>5.0066240765220833E-3</v>
      </c>
      <c r="K14" s="13">
        <f>SUM(MailReturns!N14,EarlyVoting!K14)</f>
        <v>2816</v>
      </c>
      <c r="L14">
        <f>$M$2-SUM($K$4:K14)</f>
        <v>2973334</v>
      </c>
      <c r="M14" s="3">
        <f>IFERROR(SUM($K$4:K14)/$M$2,"")</f>
        <v>5.0608039329982221E-3</v>
      </c>
      <c r="N14" s="13">
        <f>SUM(MailReturns!R14,EarlyVoting!N14)</f>
        <v>3208</v>
      </c>
      <c r="O14">
        <f>$P$2-SUM($N$4:N14)</f>
        <v>3083886</v>
      </c>
      <c r="P14" s="3">
        <f>IFERROR(SUM($N$4:N14)/$P$2,"")</f>
        <v>5.1980645161290324E-3</v>
      </c>
      <c r="R14">
        <f t="shared" si="0"/>
        <v>5.0987898420638061E-3</v>
      </c>
      <c r="S14">
        <f t="shared" si="1"/>
        <v>7.9808354125406291E-5</v>
      </c>
      <c r="T14">
        <f t="shared" si="2"/>
        <v>1.1125898890492936</v>
      </c>
      <c r="U14" t="str">
        <f t="shared" si="3"/>
        <v xml:space="preserve">OK </v>
      </c>
      <c r="V14" t="e">
        <f t="shared" si="4"/>
        <v>#N/A</v>
      </c>
      <c r="W14" t="e">
        <f t="shared" si="5"/>
        <v>#N/A</v>
      </c>
    </row>
    <row r="15" spans="1:34" x14ac:dyDescent="0.2">
      <c r="A15" s="1" t="s">
        <v>55</v>
      </c>
      <c r="B15" s="12">
        <f>SUM(MailReturns!B15,EarlyVoting!B15)</f>
        <v>2624</v>
      </c>
      <c r="C15">
        <f>$D$2-SUM($B$4:B15)</f>
        <v>2114435</v>
      </c>
      <c r="D15" s="3">
        <f>IFERROR(SUM($B$4:B15)/$D$2,"")</f>
        <v>6.4156181511290889E-3</v>
      </c>
      <c r="E15" s="13">
        <f>SUM(MailReturns!F15,EarlyVoting!E15)</f>
        <v>2400</v>
      </c>
      <c r="F15">
        <f>$G$2-SUM($E$4:E15)</f>
        <v>2162436</v>
      </c>
      <c r="G15" s="3">
        <f>IFERROR(SUM($E$4:E15)/$G$2,"")</f>
        <v>6.2480698813252742E-3</v>
      </c>
      <c r="H15" s="13">
        <f>SUM(MailReturns!J15,EarlyVoting!H15)</f>
        <v>3452</v>
      </c>
      <c r="I15">
        <f>$J$2-SUM($H$4:H15)</f>
        <v>2750623</v>
      </c>
      <c r="J15" s="3">
        <f>IFERROR(SUM($H$4:H15)/$J$2,"")</f>
        <v>6.2537640903880263E-3</v>
      </c>
      <c r="K15" s="13">
        <f>SUM(MailReturns!N15,EarlyVoting!K15)</f>
        <v>3691</v>
      </c>
      <c r="L15">
        <f>$M$2-SUM($K$4:K15)</f>
        <v>2969643</v>
      </c>
      <c r="M15" s="3">
        <f>IFERROR(SUM($K$4:K15)/$M$2,"")</f>
        <v>6.2958890504735219E-3</v>
      </c>
      <c r="N15" s="13">
        <f>SUM(MailReturns!R15,EarlyVoting!N15)</f>
        <v>3715</v>
      </c>
      <c r="O15">
        <f>$P$2-SUM($N$4:N15)</f>
        <v>3080171</v>
      </c>
      <c r="P15" s="3">
        <f>IFERROR(SUM($N$4:N15)/$P$2,"")</f>
        <v>6.3964516129032256E-3</v>
      </c>
      <c r="R15">
        <f t="shared" si="0"/>
        <v>6.3033352933289776E-3</v>
      </c>
      <c r="S15">
        <f t="shared" si="1"/>
        <v>7.7834132644092406E-5</v>
      </c>
      <c r="T15">
        <f t="shared" si="2"/>
        <v>1.0700417069447037</v>
      </c>
      <c r="U15" t="str">
        <f t="shared" si="3"/>
        <v xml:space="preserve">OK </v>
      </c>
      <c r="V15" t="e">
        <f t="shared" si="4"/>
        <v>#N/A</v>
      </c>
      <c r="W15" t="e">
        <f t="shared" si="5"/>
        <v>#N/A</v>
      </c>
    </row>
    <row r="16" spans="1:34" x14ac:dyDescent="0.2">
      <c r="A16" s="1" t="s">
        <v>56</v>
      </c>
      <c r="B16" s="12">
        <f>SUM(MailReturns!B16,EarlyVoting!B16)</f>
        <v>3074</v>
      </c>
      <c r="C16">
        <f>$D$2-SUM($B$4:B16)</f>
        <v>2111361</v>
      </c>
      <c r="D16" s="3">
        <f>IFERROR(SUM($B$4:B16)/$D$2,"")</f>
        <v>7.8601072887963287E-3</v>
      </c>
      <c r="E16" s="13">
        <f>SUM(MailReturns!F16,EarlyVoting!E16)</f>
        <v>3273</v>
      </c>
      <c r="F16">
        <f>$G$2-SUM($E$4:E16)</f>
        <v>2159163</v>
      </c>
      <c r="G16" s="3">
        <f>IFERROR(SUM($E$4:E16)/$G$2,"")</f>
        <v>7.7521837914148323E-3</v>
      </c>
      <c r="H16" s="13">
        <f>SUM(MailReturns!J16,EarlyVoting!H16)</f>
        <v>4277</v>
      </c>
      <c r="I16">
        <f>$J$2-SUM($H$4:H16)</f>
        <v>2746346</v>
      </c>
      <c r="J16" s="3">
        <f>IFERROR(SUM($H$4:H16)/$J$2,"")</f>
        <v>7.7989604517161365E-3</v>
      </c>
      <c r="K16" s="13">
        <f>SUM(MailReturns!N16,EarlyVoting!K16)</f>
        <v>4039</v>
      </c>
      <c r="L16">
        <f>$M$2-SUM($K$4:K16)</f>
        <v>2965604</v>
      </c>
      <c r="M16" s="3">
        <f>IFERROR(SUM($K$4:K16)/$M$2,"")</f>
        <v>7.6474221822759427E-3</v>
      </c>
      <c r="N16" s="13">
        <f>SUM(MailReturns!R16,EarlyVoting!N16)</f>
        <v>4274</v>
      </c>
      <c r="O16">
        <f>$P$2-SUM($N$4:N16)</f>
        <v>3075897</v>
      </c>
      <c r="P16" s="3">
        <f>IFERROR(SUM($N$4:N16)/$P$2,"")</f>
        <v>7.7751612903225803E-3</v>
      </c>
      <c r="R16">
        <f t="shared" si="0"/>
        <v>7.76466842855081E-3</v>
      </c>
      <c r="S16">
        <f t="shared" si="1"/>
        <v>8.9790621870547291E-5</v>
      </c>
      <c r="T16">
        <f t="shared" si="2"/>
        <v>0.10452206126387577</v>
      </c>
      <c r="U16" t="str">
        <f t="shared" si="3"/>
        <v xml:space="preserve">OK </v>
      </c>
      <c r="V16" t="e">
        <f t="shared" si="4"/>
        <v>#N/A</v>
      </c>
      <c r="W16" t="e">
        <f t="shared" si="5"/>
        <v>#N/A</v>
      </c>
      <c r="AH16" s="11"/>
    </row>
    <row r="17" spans="1:23" x14ac:dyDescent="0.2">
      <c r="A17" s="1" t="s">
        <v>57</v>
      </c>
      <c r="B17" s="12">
        <f>SUM(MailReturns!B17,EarlyVoting!B17)</f>
        <v>3207</v>
      </c>
      <c r="C17">
        <f>$D$2-SUM($B$4:B17)</f>
        <v>2108154</v>
      </c>
      <c r="D17" s="3">
        <f>IFERROR(SUM($B$4:B17)/$D$2,"")</f>
        <v>9.3670938419839773E-3</v>
      </c>
      <c r="E17" s="13">
        <f>SUM(MailReturns!F17,EarlyVoting!E17)</f>
        <v>3401</v>
      </c>
      <c r="F17">
        <f>$G$2-SUM($E$4:E17)</f>
        <v>2155762</v>
      </c>
      <c r="G17" s="3">
        <f>IFERROR(SUM($E$4:E17)/$G$2,"")</f>
        <v>9.3151203658769725E-3</v>
      </c>
      <c r="H17" s="13">
        <f>SUM(MailReturns!J17,EarlyVoting!H17)</f>
        <v>4805</v>
      </c>
      <c r="I17">
        <f>$J$2-SUM($H$4:H17)</f>
        <v>2741541</v>
      </c>
      <c r="J17" s="3">
        <f>IFERROR(SUM($H$4:H17)/$J$2,"")</f>
        <v>9.5349128754200329E-3</v>
      </c>
      <c r="K17" s="13">
        <f>SUM(MailReturns!N17,EarlyVoting!K17)</f>
        <v>5425</v>
      </c>
      <c r="L17">
        <f>$M$2-SUM($K$4:K17)</f>
        <v>2960179</v>
      </c>
      <c r="M17" s="3">
        <f>IFERROR(SUM($K$4:K17)/$M$2,"")</f>
        <v>9.4627396470018995E-3</v>
      </c>
      <c r="N17" s="13">
        <f>SUM(MailReturns!R17,EarlyVoting!N17)</f>
        <v>4892</v>
      </c>
      <c r="O17">
        <f>$P$2-SUM($N$4:N17)</f>
        <v>3071005</v>
      </c>
      <c r="P17" s="3">
        <f>IFERROR(SUM($N$4:N17)/$P$2,"")</f>
        <v>9.3532258064516136E-3</v>
      </c>
      <c r="R17">
        <f t="shared" si="0"/>
        <v>9.4199666825707205E-3</v>
      </c>
      <c r="S17">
        <f t="shared" si="1"/>
        <v>9.8031357453859437E-5</v>
      </c>
      <c r="T17">
        <f t="shared" si="2"/>
        <v>-0.60893632305543544</v>
      </c>
      <c r="U17" t="str">
        <f t="shared" si="3"/>
        <v xml:space="preserve">OK </v>
      </c>
      <c r="V17" t="e">
        <f t="shared" si="4"/>
        <v>#N/A</v>
      </c>
      <c r="W17" t="e">
        <f t="shared" si="5"/>
        <v>#N/A</v>
      </c>
    </row>
    <row r="18" spans="1:23" x14ac:dyDescent="0.2">
      <c r="A18" s="1" t="s">
        <v>58</v>
      </c>
      <c r="B18" s="12">
        <f>SUM(MailReturns!B18,EarlyVoting!B18)</f>
        <v>4136</v>
      </c>
      <c r="C18">
        <f>$D$2-SUM($B$4:B18)</f>
        <v>2104018</v>
      </c>
      <c r="D18" s="3">
        <f>IFERROR(SUM($B$4:B18)/$D$2,"")</f>
        <v>1.1310622493054798E-2</v>
      </c>
      <c r="E18" s="13">
        <f>SUM(MailReturns!F18,EarlyVoting!E18)</f>
        <v>3837</v>
      </c>
      <c r="F18">
        <f>$G$2-SUM($E$4:E18)</f>
        <v>2151925</v>
      </c>
      <c r="G18" s="3">
        <f>IFERROR(SUM($E$4:E18)/$G$2,"")</f>
        <v>1.1078421640858222E-2</v>
      </c>
      <c r="H18" s="13">
        <f>SUM(MailReturns!J18,EarlyVoting!H18)</f>
        <v>5179</v>
      </c>
      <c r="I18">
        <f>$J$2-SUM($H$4:H18)</f>
        <v>2736362</v>
      </c>
      <c r="J18" s="3">
        <f>IFERROR(SUM($H$4:H18)/$J$2,"")</f>
        <v>1.1405984176640113E-2</v>
      </c>
      <c r="K18" s="13">
        <f>SUM(MailReturns!N18,EarlyVoting!K18)</f>
        <v>6182</v>
      </c>
      <c r="L18">
        <f>$M$2-SUM($K$4:K18)</f>
        <v>2953997</v>
      </c>
      <c r="M18" s="3">
        <f>IFERROR(SUM($K$4:K18)/$M$2,"")</f>
        <v>1.1531365004962425E-2</v>
      </c>
      <c r="N18" s="13">
        <f>SUM(MailReturns!R18,EarlyVoting!N18)</f>
        <v>5574</v>
      </c>
      <c r="O18">
        <f>$P$2-SUM($N$4:N18)</f>
        <v>3065431</v>
      </c>
      <c r="P18" s="3">
        <f>IFERROR(SUM($N$4:N18)/$P$2,"")</f>
        <v>1.1151290322580646E-2</v>
      </c>
      <c r="R18">
        <f t="shared" si="0"/>
        <v>1.1331598328878888E-2</v>
      </c>
      <c r="S18">
        <f t="shared" si="1"/>
        <v>1.9146662047317243E-4</v>
      </c>
      <c r="T18">
        <f t="shared" si="2"/>
        <v>-0.84230025677362697</v>
      </c>
      <c r="U18" t="str">
        <f t="shared" si="3"/>
        <v xml:space="preserve">OK </v>
      </c>
      <c r="V18" t="e">
        <f t="shared" si="4"/>
        <v>#N/A</v>
      </c>
      <c r="W18" t="e">
        <f t="shared" si="5"/>
        <v>#N/A</v>
      </c>
    </row>
    <row r="19" spans="1:23" x14ac:dyDescent="0.2">
      <c r="A19" s="1" t="s">
        <v>2</v>
      </c>
      <c r="B19" s="12">
        <f>SUM(MailReturns!B19,EarlyVoting!B19)</f>
        <v>5071</v>
      </c>
      <c r="C19">
        <f>$D$2-SUM($B$4:B19)</f>
        <v>2098947</v>
      </c>
      <c r="D19" s="3">
        <f>IFERROR(SUM($B$4:B19)/$D$2,"")</f>
        <v>1.3693512674287905E-2</v>
      </c>
      <c r="E19" s="13">
        <f>SUM(MailReturns!F19,EarlyVoting!E19)</f>
        <v>5067</v>
      </c>
      <c r="F19">
        <f>$G$2-SUM($E$4:E19)</f>
        <v>2146858</v>
      </c>
      <c r="G19" s="3">
        <f>IFERROR(SUM($E$4:E19)/$G$2,"")</f>
        <v>1.3406971956294761E-2</v>
      </c>
      <c r="H19" s="13">
        <f>SUM(MailReturns!J19,EarlyVoting!H19)</f>
        <v>6050</v>
      </c>
      <c r="I19">
        <f>$J$2-SUM($H$4:H19)</f>
        <v>2730312</v>
      </c>
      <c r="J19" s="3">
        <f>IFERROR(SUM($H$4:H19)/$J$2,"")</f>
        <v>1.359173072469601E-2</v>
      </c>
      <c r="K19" s="13">
        <f>SUM(MailReturns!N19,EarlyVoting!K19)</f>
        <v>6288</v>
      </c>
      <c r="L19">
        <f>$M$2-SUM($K$4:K19)</f>
        <v>2947709</v>
      </c>
      <c r="M19" s="3">
        <f>IFERROR(SUM($K$4:K19)/$M$2,"")</f>
        <v>1.3635460160390408E-2</v>
      </c>
      <c r="N19" s="13">
        <f>SUM(MailReturns!R19,EarlyVoting!N19)</f>
        <v>6329</v>
      </c>
      <c r="O19">
        <f>$P$2-SUM($N$4:N19)</f>
        <v>3059102</v>
      </c>
      <c r="P19" s="3">
        <f>IFERROR(SUM($N$4:N19)/$P$2,"")</f>
        <v>1.3192903225806452E-2</v>
      </c>
      <c r="R19">
        <f>IFERROR(AVERAGE(D19,G19,J19,M19),"")</f>
        <v>1.3581918878917271E-2</v>
      </c>
      <c r="S19">
        <f>IFERROR(_xlfn.STDEV.S(D19,G19,J19,M19),"")</f>
        <v>1.2385817432273219E-4</v>
      </c>
      <c r="T19">
        <f t="shared" si="2"/>
        <v>-2.809230636326657</v>
      </c>
      <c r="U19" t="str">
        <f t="shared" si="3"/>
        <v>WARNING LOW</v>
      </c>
      <c r="V19">
        <f t="shared" si="4"/>
        <v>1.3192903225806452E-2</v>
      </c>
      <c r="W19" t="e">
        <f t="shared" si="5"/>
        <v>#N/A</v>
      </c>
    </row>
    <row r="20" spans="1:23" x14ac:dyDescent="0.2">
      <c r="A20" s="1" t="s">
        <v>3</v>
      </c>
      <c r="B20" s="12">
        <f>SUM(MailReturns!B20,EarlyVoting!B20)</f>
        <v>5369</v>
      </c>
      <c r="C20">
        <f>$D$2-SUM($B$4:B20)</f>
        <v>2093578</v>
      </c>
      <c r="D20" s="3">
        <f>IFERROR(SUM($B$4:B20)/$D$2,"")</f>
        <v>1.6216434658717121E-2</v>
      </c>
      <c r="E20" s="13">
        <f>SUM(MailReturns!F20,EarlyVoting!E20)</f>
        <v>4930</v>
      </c>
      <c r="F20">
        <f>$G$2-SUM($E$4:E20)</f>
        <v>2141928</v>
      </c>
      <c r="G20" s="3">
        <f>IFERROR(SUM($E$4:E20)/$G$2,"")</f>
        <v>1.5672563638770017E-2</v>
      </c>
      <c r="H20" s="13">
        <f>SUM(MailReturns!J20,EarlyVoting!H20)</f>
        <v>5886</v>
      </c>
      <c r="I20">
        <f>$J$2-SUM($H$4:H20)</f>
        <v>2724426</v>
      </c>
      <c r="J20" s="3">
        <f>IFERROR(SUM($H$4:H20)/$J$2,"")</f>
        <v>1.5718227283680639E-2</v>
      </c>
      <c r="K20" s="13">
        <f>SUM(MailReturns!N20,EarlyVoting!K20)</f>
        <v>49710</v>
      </c>
      <c r="L20">
        <f>$M$2-SUM($K$4:K20)</f>
        <v>2897999</v>
      </c>
      <c r="M20" s="3">
        <f>IFERROR(SUM($K$4:K20)/$M$2,"")</f>
        <v>3.026945668970419E-2</v>
      </c>
      <c r="N20" s="13">
        <f>SUM(MailReturns!R20,EarlyVoting!N20)</f>
        <v>23085</v>
      </c>
      <c r="O20">
        <f>$P$2-SUM($N$4:N20)</f>
        <v>3036017</v>
      </c>
      <c r="P20" s="3">
        <f>IFERROR(SUM($N$4:N20)/$P$2,"")</f>
        <v>2.0639677419354838E-2</v>
      </c>
      <c r="R20">
        <f t="shared" ref="R20:R49" si="6">IFERROR(AVERAGE(D20,G20,J20,M20),"")</f>
        <v>1.9469170567717992E-2</v>
      </c>
      <c r="S20">
        <f t="shared" ref="S20:S49" si="7">IFERROR(_xlfn.STDEV.S(D20,G20,J20,M20),"")</f>
        <v>7.2044030727389631E-3</v>
      </c>
      <c r="T20">
        <f t="shared" si="2"/>
        <v>0.14531851491169795</v>
      </c>
      <c r="U20" t="str">
        <f t="shared" si="3"/>
        <v xml:space="preserve">OK </v>
      </c>
      <c r="V20" t="e">
        <f t="shared" si="4"/>
        <v>#N/A</v>
      </c>
      <c r="W20" t="e">
        <f t="shared" si="5"/>
        <v>#N/A</v>
      </c>
    </row>
    <row r="21" spans="1:23" x14ac:dyDescent="0.2">
      <c r="A21" s="1" t="s">
        <v>4</v>
      </c>
      <c r="B21" s="12">
        <f>SUM(MailReturns!B21,EarlyVoting!B21)</f>
        <v>5785</v>
      </c>
      <c r="C21">
        <f>$D$2-SUM($B$4:B21)</f>
        <v>2087793</v>
      </c>
      <c r="D21" s="3">
        <f>IFERROR(SUM($B$4:B21)/$D$2,"")</f>
        <v>1.8934837281165063E-2</v>
      </c>
      <c r="E21" s="13">
        <f>SUM(MailReturns!F21,EarlyVoting!E21)</f>
        <v>5449</v>
      </c>
      <c r="F21">
        <f>$G$2-SUM($E$4:E21)</f>
        <v>2136479</v>
      </c>
      <c r="G21" s="3">
        <f>IFERROR(SUM($E$4:E21)/$G$2,"")</f>
        <v>1.8176662843193483E-2</v>
      </c>
      <c r="H21" s="13">
        <f>SUM(MailReturns!J21,EarlyVoting!H21)</f>
        <v>6427</v>
      </c>
      <c r="I21">
        <f>$J$2-SUM($H$4:H21)</f>
        <v>2717999</v>
      </c>
      <c r="J21" s="3">
        <f>IFERROR(SUM($H$4:H21)/$J$2,"")</f>
        <v>1.8040176550516214E-2</v>
      </c>
      <c r="K21" s="13">
        <f>SUM(MailReturns!N21,EarlyVoting!K21)</f>
        <v>46556</v>
      </c>
      <c r="L21">
        <f>$M$2-SUM($K$4:K21)</f>
        <v>2851443</v>
      </c>
      <c r="M21" s="3">
        <f>IFERROR(SUM($K$4:K21)/$M$2,"")</f>
        <v>4.5848059433995725E-2</v>
      </c>
      <c r="N21" s="13">
        <f>SUM(MailReturns!R21,EarlyVoting!N21)</f>
        <v>24362</v>
      </c>
      <c r="O21">
        <f>$P$2-SUM($N$4:N21)</f>
        <v>3011655</v>
      </c>
      <c r="P21" s="3">
        <f>IFERROR(SUM($N$4:N21)/$P$2,"")</f>
        <v>2.8498387096774193E-2</v>
      </c>
      <c r="R21">
        <f t="shared" si="6"/>
        <v>2.5249934027217619E-2</v>
      </c>
      <c r="S21">
        <f t="shared" si="7"/>
        <v>1.3737721612418848E-2</v>
      </c>
      <c r="T21">
        <f t="shared" si="2"/>
        <v>0.21149829906816395</v>
      </c>
      <c r="U21" t="str">
        <f t="shared" si="3"/>
        <v xml:space="preserve">OK </v>
      </c>
      <c r="V21" t="e">
        <f t="shared" si="4"/>
        <v>#N/A</v>
      </c>
      <c r="W21" t="e">
        <f t="shared" si="5"/>
        <v>#N/A</v>
      </c>
    </row>
    <row r="22" spans="1:23" x14ac:dyDescent="0.2">
      <c r="A22" s="1" t="s">
        <v>5</v>
      </c>
      <c r="B22" s="12">
        <f>SUM(MailReturns!B22,EarlyVoting!B22)</f>
        <v>4995</v>
      </c>
      <c r="C22">
        <f>$D$2-SUM($B$4:B22)</f>
        <v>2082798</v>
      </c>
      <c r="D22" s="3">
        <f>IFERROR(SUM($B$4:B22)/$D$2,"")</f>
        <v>2.1282014653529364E-2</v>
      </c>
      <c r="E22" s="13">
        <f>SUM(MailReturns!F22,EarlyVoting!E22)</f>
        <v>6010</v>
      </c>
      <c r="F22">
        <f>$G$2-SUM($E$4:E22)</f>
        <v>2130469</v>
      </c>
      <c r="G22" s="3">
        <f>IFERROR(SUM($E$4:E22)/$G$2,"")</f>
        <v>2.0938570756312409E-2</v>
      </c>
      <c r="H22" s="13">
        <f>SUM(MailReturns!J22,EarlyVoting!H22)</f>
        <v>9189</v>
      </c>
      <c r="I22">
        <f>$J$2-SUM($H$4:H22)</f>
        <v>2708810</v>
      </c>
      <c r="J22" s="3">
        <f>IFERROR(SUM($H$4:H22)/$J$2,"")</f>
        <v>2.1359982340613013E-2</v>
      </c>
      <c r="K22" s="13">
        <f>SUM(MailReturns!N22,EarlyVoting!K22)</f>
        <v>45506</v>
      </c>
      <c r="L22">
        <f>$M$2-SUM($K$4:K22)</f>
        <v>2805937</v>
      </c>
      <c r="M22" s="3">
        <f>IFERROR(SUM($K$4:K22)/$M$2,"")</f>
        <v>6.1075310410920951E-2</v>
      </c>
      <c r="N22" s="13">
        <f>SUM(MailReturns!R22,EarlyVoting!N22)</f>
        <v>23921</v>
      </c>
      <c r="O22">
        <f>$P$2-SUM($N$4:N22)</f>
        <v>2987734</v>
      </c>
      <c r="P22" s="3">
        <f>IFERROR(SUM($N$4:N22)/$P$2,"")</f>
        <v>3.621483870967742E-2</v>
      </c>
      <c r="R22">
        <f t="shared" si="6"/>
        <v>3.1163969540343936E-2</v>
      </c>
      <c r="S22">
        <f t="shared" si="7"/>
        <v>1.9941734213836156E-2</v>
      </c>
      <c r="T22">
        <f t="shared" si="2"/>
        <v>0.22654171772586157</v>
      </c>
      <c r="U22" t="str">
        <f t="shared" si="3"/>
        <v xml:space="preserve">OK </v>
      </c>
      <c r="V22" t="e">
        <f t="shared" si="4"/>
        <v>#N/A</v>
      </c>
      <c r="W22" t="e">
        <f t="shared" si="5"/>
        <v>#N/A</v>
      </c>
    </row>
    <row r="23" spans="1:23" x14ac:dyDescent="0.2">
      <c r="A23" s="1" t="s">
        <v>6</v>
      </c>
      <c r="B23" s="12">
        <f>SUM(MailReturns!B23,EarlyVoting!B23)</f>
        <v>7701</v>
      </c>
      <c r="C23">
        <f>$D$2-SUM($B$4:B23)</f>
        <v>2075097</v>
      </c>
      <c r="D23" s="3">
        <f>IFERROR(SUM($B$4:B23)/$D$2,"")</f>
        <v>2.4900755983775107E-2</v>
      </c>
      <c r="E23" s="13">
        <f>SUM(MailReturns!F23,EarlyVoting!E23)</f>
        <v>6465</v>
      </c>
      <c r="F23">
        <f>$G$2-SUM($E$4:E23)</f>
        <v>2124004</v>
      </c>
      <c r="G23" s="3">
        <f>IFERROR(SUM($E$4:E23)/$G$2,"")</f>
        <v>2.3909574859193247E-2</v>
      </c>
      <c r="H23" s="13">
        <f>SUM(MailReturns!J23,EarlyVoting!H23)</f>
        <v>9503</v>
      </c>
      <c r="I23">
        <f>$J$2-SUM($H$4:H23)</f>
        <v>2699307</v>
      </c>
      <c r="J23" s="3">
        <f>IFERROR(SUM($H$4:H23)/$J$2,"")</f>
        <v>2.4793230182956018E-2</v>
      </c>
      <c r="K23" s="13">
        <f>SUM(MailReturns!N23,EarlyVoting!K23)</f>
        <v>42927</v>
      </c>
      <c r="L23">
        <f>$M$2-SUM($K$4:K23)</f>
        <v>2763010</v>
      </c>
      <c r="M23" s="3">
        <f>IFERROR(SUM($K$4:K23)/$M$2,"")</f>
        <v>7.5439574523048336E-2</v>
      </c>
      <c r="N23" s="13">
        <f>SUM(MailReturns!R23,EarlyVoting!N23)</f>
        <v>23761</v>
      </c>
      <c r="O23">
        <f>$P$2-SUM($N$4:N23)</f>
        <v>2963973</v>
      </c>
      <c r="P23" s="3">
        <f>IFERROR(SUM($N$4:N23)/$P$2,"")</f>
        <v>4.3879677419354841E-2</v>
      </c>
      <c r="R23">
        <f t="shared" si="6"/>
        <v>3.7260783887243173E-2</v>
      </c>
      <c r="S23">
        <f t="shared" si="7"/>
        <v>2.5456400780335002E-2</v>
      </c>
      <c r="T23">
        <f t="shared" si="2"/>
        <v>0.23255912729137362</v>
      </c>
      <c r="U23" t="str">
        <f t="shared" si="3"/>
        <v xml:space="preserve">OK </v>
      </c>
      <c r="V23" t="e">
        <f t="shared" si="4"/>
        <v>#N/A</v>
      </c>
      <c r="W23" t="e">
        <f t="shared" si="5"/>
        <v>#N/A</v>
      </c>
    </row>
    <row r="24" spans="1:23" x14ac:dyDescent="0.2">
      <c r="A24" s="1" t="s">
        <v>7</v>
      </c>
      <c r="B24" s="12">
        <f>SUM(MailReturns!B24,EarlyVoting!B24)</f>
        <v>7800</v>
      </c>
      <c r="C24">
        <f>$D$2-SUM($B$4:B24)</f>
        <v>2067297</v>
      </c>
      <c r="D24" s="3">
        <f>IFERROR(SUM($B$4:B24)/$D$2,"")</f>
        <v>2.8566017946626266E-2</v>
      </c>
      <c r="E24" s="13">
        <f>SUM(MailReturns!F24,EarlyVoting!E24)</f>
        <v>8944</v>
      </c>
      <c r="F24">
        <f>$G$2-SUM($E$4:E24)</f>
        <v>2115060</v>
      </c>
      <c r="G24" s="3">
        <f>IFERROR(SUM($E$4:E24)/$G$2,"")</f>
        <v>2.8019808532227467E-2</v>
      </c>
      <c r="H24" s="13">
        <f>SUM(MailReturns!J24,EarlyVoting!H24)</f>
        <v>9223</v>
      </c>
      <c r="I24">
        <f>$J$2-SUM($H$4:H24)</f>
        <v>2690084</v>
      </c>
      <c r="J24" s="3">
        <f>IFERROR(SUM($H$4:H24)/$J$2,"")</f>
        <v>2.812531950737247E-2</v>
      </c>
      <c r="K24" s="13">
        <f>SUM(MailReturns!N24,EarlyVoting!K24)</f>
        <v>41822</v>
      </c>
      <c r="L24">
        <f>$M$2-SUM($K$4:K24)</f>
        <v>2721188</v>
      </c>
      <c r="M24" s="3">
        <f>IFERROR(SUM($K$4:K24)/$M$2,"")</f>
        <v>8.9434082727614037E-2</v>
      </c>
      <c r="N24" s="13">
        <f>SUM(MailReturns!R24,EarlyVoting!N24)</f>
        <v>19350</v>
      </c>
      <c r="O24">
        <f>$P$2-SUM($N$4:N24)</f>
        <v>2944623</v>
      </c>
      <c r="P24" s="3">
        <f>IFERROR(SUM($N$4:N24)/$P$2,"")</f>
        <v>5.012161290322581E-2</v>
      </c>
      <c r="R24">
        <f t="shared" si="6"/>
        <v>4.3536307178460062E-2</v>
      </c>
      <c r="S24">
        <f t="shared" si="7"/>
        <v>3.0599431537651295E-2</v>
      </c>
      <c r="T24">
        <f t="shared" si="2"/>
        <v>0.19248973609298606</v>
      </c>
      <c r="U24" t="str">
        <f t="shared" si="3"/>
        <v xml:space="preserve">OK </v>
      </c>
      <c r="V24" t="e">
        <f t="shared" si="4"/>
        <v>#N/A</v>
      </c>
      <c r="W24" t="e">
        <f t="shared" si="5"/>
        <v>#N/A</v>
      </c>
    </row>
    <row r="25" spans="1:23" x14ac:dyDescent="0.2">
      <c r="A25" s="1" t="s">
        <v>8</v>
      </c>
      <c r="B25" s="12">
        <f>SUM(MailReturns!B25,EarlyVoting!B25)</f>
        <v>10475</v>
      </c>
      <c r="C25">
        <f>$D$2-SUM($B$4:B25)</f>
        <v>2056822</v>
      </c>
      <c r="D25" s="3">
        <f>IFERROR(SUM($B$4:B25)/$D$2,"")</f>
        <v>3.3488276800583437E-2</v>
      </c>
      <c r="E25" s="13">
        <f>SUM(MailReturns!F25,EarlyVoting!E25)</f>
        <v>9383</v>
      </c>
      <c r="F25">
        <f>$G$2-SUM($E$4:E25)</f>
        <v>2105677</v>
      </c>
      <c r="G25" s="3">
        <f>IFERROR(SUM($E$4:E25)/$G$2,"")</f>
        <v>3.2331785561977029E-2</v>
      </c>
      <c r="H25" s="13">
        <f>SUM(MailReturns!J25,EarlyVoting!H25)</f>
        <v>10099</v>
      </c>
      <c r="I25">
        <f>$J$2-SUM($H$4:H25)</f>
        <v>2679985</v>
      </c>
      <c r="J25" s="3">
        <f>IFERROR(SUM($H$4:H25)/$J$2,"")</f>
        <v>3.1773890480730566E-2</v>
      </c>
      <c r="K25" s="13">
        <f>SUM(MailReturns!N25,EarlyVoting!K25)</f>
        <v>42471</v>
      </c>
      <c r="L25">
        <f>$M$2-SUM($K$4:K25)</f>
        <v>2678717</v>
      </c>
      <c r="M25" s="3">
        <f>IFERROR(SUM($K$4:K25)/$M$2,"")</f>
        <v>0.1036457597864852</v>
      </c>
      <c r="N25" s="13">
        <f>SUM(MailReturns!R25,EarlyVoting!N25)</f>
        <v>20108</v>
      </c>
      <c r="O25">
        <f>$P$2-SUM($N$4:N25)</f>
        <v>2924515</v>
      </c>
      <c r="P25" s="3">
        <f>IFERROR(SUM($N$4:N25)/$P$2,"")</f>
        <v>5.6608064516129035E-2</v>
      </c>
      <c r="R25">
        <f t="shared" si="6"/>
        <v>5.0309928157444062E-2</v>
      </c>
      <c r="S25">
        <f t="shared" si="7"/>
        <v>3.556438852686155E-2</v>
      </c>
      <c r="T25">
        <f t="shared" si="2"/>
        <v>0.15839508691618026</v>
      </c>
      <c r="U25" t="str">
        <f t="shared" si="3"/>
        <v xml:space="preserve">OK </v>
      </c>
      <c r="V25" t="e">
        <f t="shared" si="4"/>
        <v>#N/A</v>
      </c>
      <c r="W25" t="e">
        <f t="shared" si="5"/>
        <v>#N/A</v>
      </c>
    </row>
    <row r="26" spans="1:23" x14ac:dyDescent="0.2">
      <c r="A26" s="1" t="s">
        <v>9</v>
      </c>
      <c r="B26" s="12">
        <f>SUM(MailReturns!B26,EarlyVoting!B26)</f>
        <v>8444</v>
      </c>
      <c r="C26">
        <f>$D$2-SUM($B$4:B26)</f>
        <v>2048378</v>
      </c>
      <c r="D26" s="3">
        <f>IFERROR(SUM($B$4:B26)/$D$2,"")</f>
        <v>3.7456157828059743E-2</v>
      </c>
      <c r="E26" s="13">
        <f>SUM(MailReturns!F26,EarlyVoting!E26)</f>
        <v>9283</v>
      </c>
      <c r="F26">
        <f>$G$2-SUM($E$4:E26)</f>
        <v>2096394</v>
      </c>
      <c r="G26" s="3">
        <f>IFERROR(SUM($E$4:E26)/$G$2,"")</f>
        <v>3.6597807385185512E-2</v>
      </c>
      <c r="H26" s="13">
        <f>SUM(MailReturns!J26,EarlyVoting!H26)</f>
        <v>14502</v>
      </c>
      <c r="I26">
        <f>$J$2-SUM($H$4:H26)</f>
        <v>2665483</v>
      </c>
      <c r="J26" s="3">
        <f>IFERROR(SUM($H$4:H26)/$J$2,"")</f>
        <v>3.7013179148483726E-2</v>
      </c>
      <c r="K26" s="13">
        <f>SUM(MailReturns!N26,EarlyVoting!K26)</f>
        <v>40304</v>
      </c>
      <c r="L26">
        <f>$M$2-SUM($K$4:K26)</f>
        <v>2638413</v>
      </c>
      <c r="M26" s="3">
        <f>IFERROR(SUM($K$4:K26)/$M$2,"")</f>
        <v>0.11713231372165846</v>
      </c>
      <c r="N26" s="13">
        <f>SUM(MailReturns!R26,EarlyVoting!N26)</f>
        <v>19089</v>
      </c>
      <c r="O26">
        <f>$P$2-SUM($N$4:N26)</f>
        <v>2905426</v>
      </c>
      <c r="P26" s="3">
        <f>IFERROR(SUM($N$4:N26)/$P$2,"")</f>
        <v>6.2765806451612907E-2</v>
      </c>
      <c r="R26">
        <f t="shared" si="6"/>
        <v>5.7049864520846857E-2</v>
      </c>
      <c r="S26">
        <f t="shared" si="7"/>
        <v>4.0056499454822155E-2</v>
      </c>
      <c r="T26">
        <f t="shared" si="2"/>
        <v>0.12763206856904347</v>
      </c>
      <c r="U26" t="str">
        <f t="shared" si="3"/>
        <v xml:space="preserve">OK </v>
      </c>
      <c r="V26" t="e">
        <f t="shared" si="4"/>
        <v>#N/A</v>
      </c>
      <c r="W26" t="e">
        <f t="shared" si="5"/>
        <v>#N/A</v>
      </c>
    </row>
    <row r="27" spans="1:23" x14ac:dyDescent="0.2">
      <c r="A27" s="1" t="s">
        <v>10</v>
      </c>
      <c r="B27" s="12">
        <f>SUM(MailReturns!B27,EarlyVoting!B27)</f>
        <v>11783</v>
      </c>
      <c r="C27">
        <f>$D$2-SUM($B$4:B27)</f>
        <v>2036595</v>
      </c>
      <c r="D27" s="3">
        <f>IFERROR(SUM($B$4:B27)/$D$2,"")</f>
        <v>4.2993052918864259E-2</v>
      </c>
      <c r="E27" s="13">
        <f>SUM(MailReturns!F27,EarlyVoting!E27)</f>
        <v>12057</v>
      </c>
      <c r="F27">
        <f>$G$2-SUM($E$4:E27)</f>
        <v>2084337</v>
      </c>
      <c r="G27" s="3">
        <f>IFERROR(SUM($E$4:E27)/$G$2,"")</f>
        <v>4.2138626637843561E-2</v>
      </c>
      <c r="H27" s="13">
        <f>SUM(MailReturns!J27,EarlyVoting!H27)</f>
        <v>62837</v>
      </c>
      <c r="I27">
        <f>$J$2-SUM($H$4:H27)</f>
        <v>2602646</v>
      </c>
      <c r="J27" s="3">
        <f>IFERROR(SUM($H$4:H27)/$J$2,"")</f>
        <v>5.9714956973308239E-2</v>
      </c>
      <c r="K27" s="13">
        <f>SUM(MailReturns!N27,EarlyVoting!K27)</f>
        <v>41616</v>
      </c>
      <c r="L27">
        <f>$M$2-SUM($K$4:K27)</f>
        <v>2596797</v>
      </c>
      <c r="M27" s="3">
        <f>IFERROR(SUM($K$4:K27)/$M$2,"")</f>
        <v>0.1310578900556742</v>
      </c>
      <c r="N27" s="13">
        <f>SUM(MailReturns!R27,EarlyVoting!N27)</f>
        <v>37231</v>
      </c>
      <c r="O27">
        <f>$P$2-SUM($N$4:N27)</f>
        <v>2868195</v>
      </c>
      <c r="P27" s="3">
        <f>IFERROR(SUM($N$4:N27)/$P$2,"")</f>
        <v>7.47758064516129E-2</v>
      </c>
      <c r="R27">
        <f t="shared" si="6"/>
        <v>6.8976131646422564E-2</v>
      </c>
      <c r="S27">
        <f t="shared" si="7"/>
        <v>4.2171420570328647E-2</v>
      </c>
      <c r="T27">
        <f t="shared" si="2"/>
        <v>0.12300716396471513</v>
      </c>
      <c r="U27" t="str">
        <f t="shared" si="3"/>
        <v xml:space="preserve">OK </v>
      </c>
      <c r="V27" t="e">
        <f t="shared" si="4"/>
        <v>#N/A</v>
      </c>
      <c r="W27" t="e">
        <f t="shared" si="5"/>
        <v>#N/A</v>
      </c>
    </row>
    <row r="28" spans="1:23" x14ac:dyDescent="0.2">
      <c r="A28" s="1" t="s">
        <v>11</v>
      </c>
      <c r="B28" s="12">
        <f>SUM(MailReturns!B28,EarlyVoting!B28)</f>
        <v>13042</v>
      </c>
      <c r="C28">
        <f>$D$2-SUM($B$4:B28)</f>
        <v>2023553</v>
      </c>
      <c r="D28" s="3">
        <f>IFERROR(SUM($B$4:B28)/$D$2,"")</f>
        <v>4.9121558882903336E-2</v>
      </c>
      <c r="E28" s="13">
        <f>SUM(MailReturns!F28,EarlyVoting!E28)</f>
        <v>11064</v>
      </c>
      <c r="F28">
        <f>$G$2-SUM($E$4:E28)</f>
        <v>2073273</v>
      </c>
      <c r="G28" s="3">
        <f>IFERROR(SUM($E$4:E28)/$G$2,"")</f>
        <v>4.7223110689548681E-2</v>
      </c>
      <c r="H28" s="13">
        <f>SUM(MailReturns!J28,EarlyVoting!H28)</f>
        <v>60424</v>
      </c>
      <c r="I28">
        <f>$J$2-SUM($H$4:H28)</f>
        <v>2542222</v>
      </c>
      <c r="J28" s="3">
        <f>IFERROR(SUM($H$4:H28)/$J$2,"")</f>
        <v>8.1544965141858564E-2</v>
      </c>
      <c r="K28" s="13">
        <f>SUM(MailReturns!N28,EarlyVoting!K28)</f>
        <v>37423</v>
      </c>
      <c r="L28">
        <f>$M$2-SUM($K$4:K28)</f>
        <v>2559374</v>
      </c>
      <c r="M28" s="3">
        <f>IFERROR(SUM($K$4:K28)/$M$2,"")</f>
        <v>0.14358040166534045</v>
      </c>
      <c r="N28" s="13">
        <f>SUM(MailReturns!R28,EarlyVoting!N28)</f>
        <v>38422</v>
      </c>
      <c r="O28">
        <f>$P$2-SUM($N$4:N28)</f>
        <v>2829773</v>
      </c>
      <c r="P28" s="3">
        <f>IFERROR(SUM($N$4:N28)/$P$2,"")</f>
        <v>8.7169999999999997E-2</v>
      </c>
      <c r="R28">
        <f t="shared" si="6"/>
        <v>8.0367509094912748E-2</v>
      </c>
      <c r="S28">
        <f t="shared" si="7"/>
        <v>4.4989319992518956E-2</v>
      </c>
      <c r="T28">
        <f t="shared" si="2"/>
        <v>0.13523949312973382</v>
      </c>
      <c r="U28" t="str">
        <f t="shared" si="3"/>
        <v xml:space="preserve">OK </v>
      </c>
      <c r="V28" t="e">
        <f t="shared" si="4"/>
        <v>#N/A</v>
      </c>
      <c r="W28" t="e">
        <f t="shared" si="5"/>
        <v>#N/A</v>
      </c>
    </row>
    <row r="29" spans="1:23" x14ac:dyDescent="0.2">
      <c r="A29" s="1" t="s">
        <v>12</v>
      </c>
      <c r="B29" s="12">
        <f>SUM(MailReturns!B29,EarlyVoting!B29)</f>
        <v>13565</v>
      </c>
      <c r="C29">
        <f>$D$2-SUM($B$4:B29)</f>
        <v>2009988</v>
      </c>
      <c r="D29" s="3">
        <f>IFERROR(SUM($B$4:B29)/$D$2,"")</f>
        <v>5.5495825360605391E-2</v>
      </c>
      <c r="E29" s="13">
        <f>SUM(MailReturns!F29,EarlyVoting!E29)</f>
        <v>15693</v>
      </c>
      <c r="F29">
        <f>$G$2-SUM($E$4:E29)</f>
        <v>2057580</v>
      </c>
      <c r="G29" s="3">
        <f>IFERROR(SUM($E$4:E29)/$G$2,"")</f>
        <v>5.443486125204041E-2</v>
      </c>
      <c r="H29" s="13">
        <f>SUM(MailReturns!J29,EarlyVoting!H29)</f>
        <v>58029</v>
      </c>
      <c r="I29">
        <f>$J$2-SUM($H$4:H29)</f>
        <v>2484193</v>
      </c>
      <c r="J29" s="3">
        <f>IFERROR(SUM($H$4:H29)/$J$2,"")</f>
        <v>0.10250970670171568</v>
      </c>
      <c r="K29" s="13">
        <f>SUM(MailReturns!N29,EarlyVoting!K29)</f>
        <v>40881</v>
      </c>
      <c r="L29">
        <f>$M$2-SUM($K$4:K29)</f>
        <v>2518493</v>
      </c>
      <c r="M29" s="3">
        <f>IFERROR(SUM($K$4:K29)/$M$2,"")</f>
        <v>0.15726003176219977</v>
      </c>
      <c r="N29" s="13">
        <f>SUM(MailReturns!R29,EarlyVoting!N29)</f>
        <v>35728</v>
      </c>
      <c r="O29">
        <f>$P$2-SUM($N$4:N29)</f>
        <v>2794045</v>
      </c>
      <c r="P29" s="3">
        <f>IFERROR(SUM($N$4:N29)/$P$2,"")</f>
        <v>9.8695161290322575E-2</v>
      </c>
      <c r="R29">
        <f t="shared" si="6"/>
        <v>9.2425106269140314E-2</v>
      </c>
      <c r="S29">
        <f t="shared" si="7"/>
        <v>4.8690509802410964E-2</v>
      </c>
      <c r="T29">
        <f t="shared" si="2"/>
        <v>0.11517866053916889</v>
      </c>
      <c r="U29" t="str">
        <f t="shared" si="3"/>
        <v xml:space="preserve">OK </v>
      </c>
      <c r="V29" t="e">
        <f t="shared" si="4"/>
        <v>#N/A</v>
      </c>
      <c r="W29" t="e">
        <f t="shared" si="5"/>
        <v>#N/A</v>
      </c>
    </row>
    <row r="30" spans="1:23" x14ac:dyDescent="0.2">
      <c r="A30" s="1" t="s">
        <v>13</v>
      </c>
      <c r="B30" s="12">
        <f>SUM(MailReturns!B30,EarlyVoting!B30)</f>
        <v>15206</v>
      </c>
      <c r="C30">
        <f>$D$2-SUM($B$4:B30)</f>
        <v>1994782</v>
      </c>
      <c r="D30" s="3">
        <f>IFERROR(SUM($B$4:B30)/$D$2,"")</f>
        <v>6.2641206566645735E-2</v>
      </c>
      <c r="E30" s="13">
        <f>SUM(MailReturns!F30,EarlyVoting!E30)</f>
        <v>14512</v>
      </c>
      <c r="F30">
        <f>$G$2-SUM($E$4:E30)</f>
        <v>2043068</v>
      </c>
      <c r="G30" s="3">
        <f>IFERROR(SUM($E$4:E30)/$G$2,"")</f>
        <v>6.1103880825281981E-2</v>
      </c>
      <c r="H30" s="13">
        <f>SUM(MailReturns!J30,EarlyVoting!H30)</f>
        <v>57543</v>
      </c>
      <c r="I30">
        <f>$J$2-SUM($H$4:H30)</f>
        <v>2426650</v>
      </c>
      <c r="J30" s="3">
        <f>IFERROR(SUM($H$4:H30)/$J$2,"")</f>
        <v>0.123298865976886</v>
      </c>
      <c r="K30" s="13">
        <f>SUM(MailReturns!N30,EarlyVoting!K30)</f>
        <v>42906</v>
      </c>
      <c r="L30">
        <f>$M$2-SUM($K$4:K30)</f>
        <v>2475587</v>
      </c>
      <c r="M30" s="3">
        <f>IFERROR(SUM($K$4:K30)/$M$2,"")</f>
        <v>0.17161726883897985</v>
      </c>
      <c r="N30" s="13">
        <f>SUM(MailReturns!R30,EarlyVoting!N30)</f>
        <v>35992</v>
      </c>
      <c r="O30">
        <f>$P$2-SUM($N$4:N30)</f>
        <v>2758053</v>
      </c>
      <c r="P30" s="3">
        <f>IFERROR(SUM($N$4:N30)/$P$2,"")</f>
        <v>0.11030548387096774</v>
      </c>
      <c r="R30">
        <f t="shared" si="6"/>
        <v>0.10466530555194839</v>
      </c>
      <c r="S30">
        <f t="shared" si="7"/>
        <v>5.320838775306435E-2</v>
      </c>
      <c r="T30">
        <f t="shared" si="2"/>
        <v>9.4810781977293965E-2</v>
      </c>
      <c r="U30" t="str">
        <f t="shared" si="3"/>
        <v xml:space="preserve">OK </v>
      </c>
      <c r="V30" t="e">
        <f t="shared" si="4"/>
        <v>#N/A</v>
      </c>
      <c r="W30" t="e">
        <f t="shared" si="5"/>
        <v>#N/A</v>
      </c>
    </row>
    <row r="31" spans="1:23" x14ac:dyDescent="0.2">
      <c r="A31" s="1" t="s">
        <v>14</v>
      </c>
      <c r="B31" s="12">
        <f>SUM(MailReturns!B31,EarlyVoting!B31)</f>
        <v>14749</v>
      </c>
      <c r="C31">
        <f>$D$2-SUM($B$4:B31)</f>
        <v>1980033</v>
      </c>
      <c r="D31" s="3">
        <f>IFERROR(SUM($B$4:B31)/$D$2,"")</f>
        <v>6.9571841014093402E-2</v>
      </c>
      <c r="E31" s="13">
        <f>SUM(MailReturns!F31,EarlyVoting!E31)</f>
        <v>18405</v>
      </c>
      <c r="F31">
        <f>$G$2-SUM($E$4:E31)</f>
        <v>2024663</v>
      </c>
      <c r="G31" s="3">
        <f>IFERROR(SUM($E$4:E31)/$G$2,"")</f>
        <v>6.9561936589167803E-2</v>
      </c>
      <c r="H31" s="13">
        <f>SUM(MailReturns!J31,EarlyVoting!H31)</f>
        <v>56872</v>
      </c>
      <c r="I31">
        <f>$J$2-SUM($H$4:H31)</f>
        <v>2369778</v>
      </c>
      <c r="J31" s="3">
        <f>IFERROR(SUM($H$4:H31)/$J$2,"")</f>
        <v>0.14384560608945376</v>
      </c>
      <c r="K31" s="13">
        <f>SUM(MailReturns!N31,EarlyVoting!K31)</f>
        <v>40402</v>
      </c>
      <c r="L31">
        <f>$M$2-SUM($K$4:K31)</f>
        <v>2435185</v>
      </c>
      <c r="M31" s="3">
        <f>IFERROR(SUM($K$4:K31)/$M$2,"")</f>
        <v>0.18513661560577394</v>
      </c>
      <c r="N31" s="13">
        <f>SUM(MailReturns!R31,EarlyVoting!N31)</f>
        <v>33674</v>
      </c>
      <c r="O31">
        <f>$P$2-SUM($N$4:N31)</f>
        <v>2724379</v>
      </c>
      <c r="P31" s="3">
        <f>IFERROR(SUM($N$4:N31)/$P$2,"")</f>
        <v>0.12116806451612903</v>
      </c>
      <c r="R31">
        <f t="shared" si="6"/>
        <v>0.11702899982462223</v>
      </c>
      <c r="S31">
        <f t="shared" si="7"/>
        <v>5.7338415608625376E-2</v>
      </c>
      <c r="T31">
        <f t="shared" si="2"/>
        <v>6.456564880796016E-2</v>
      </c>
      <c r="U31" t="str">
        <f t="shared" si="3"/>
        <v xml:space="preserve">OK </v>
      </c>
      <c r="V31" t="e">
        <f t="shared" si="4"/>
        <v>#N/A</v>
      </c>
      <c r="W31" t="e">
        <f t="shared" si="5"/>
        <v>#N/A</v>
      </c>
    </row>
    <row r="32" spans="1:23" x14ac:dyDescent="0.2">
      <c r="A32" s="1" t="s">
        <v>15</v>
      </c>
      <c r="B32" s="12">
        <f>SUM(MailReturns!B32,EarlyVoting!B32)</f>
        <v>22830</v>
      </c>
      <c r="C32">
        <f>$D$2-SUM($B$4:B32)</f>
        <v>1957203</v>
      </c>
      <c r="D32" s="3">
        <f>IFERROR(SUM($B$4:B32)/$D$2,"")</f>
        <v>8.0299780836130832E-2</v>
      </c>
      <c r="E32" s="13">
        <f>SUM(MailReturns!F32,EarlyVoting!E32)</f>
        <v>21238</v>
      </c>
      <c r="F32">
        <f>$G$2-SUM($E$4:E32)</f>
        <v>2003425</v>
      </c>
      <c r="G32" s="3">
        <f>IFERROR(SUM($E$4:E32)/$G$2,"")</f>
        <v>7.9321903354362441E-2</v>
      </c>
      <c r="H32" s="13">
        <f>SUM(MailReturns!J32,EarlyVoting!H32)</f>
        <v>55054</v>
      </c>
      <c r="I32">
        <f>$J$2-SUM($H$4:H32)</f>
        <v>2314724</v>
      </c>
      <c r="J32" s="3">
        <f>IFERROR(SUM($H$4:H32)/$J$2,"")</f>
        <v>0.16373553839634125</v>
      </c>
      <c r="K32" s="13">
        <f>SUM(MailReturns!N32,EarlyVoting!K32)</f>
        <v>41771</v>
      </c>
      <c r="L32">
        <f>$M$2-SUM($K$4:K32)</f>
        <v>2393414</v>
      </c>
      <c r="M32" s="3">
        <f>IFERROR(SUM($K$4:K32)/$M$2,"")</f>
        <v>0.19911405815306757</v>
      </c>
      <c r="N32" s="13">
        <f>SUM(MailReturns!R32,EarlyVoting!N32)</f>
        <v>32816</v>
      </c>
      <c r="O32">
        <f>$P$2-SUM($N$4:N32)</f>
        <v>2691563</v>
      </c>
      <c r="P32" s="3">
        <f>IFERROR(SUM($N$4:N32)/$P$2,"")</f>
        <v>0.13175387096774194</v>
      </c>
      <c r="R32">
        <f t="shared" si="6"/>
        <v>0.13061782018497553</v>
      </c>
      <c r="S32">
        <f t="shared" si="7"/>
        <v>6.0419903019656163E-2</v>
      </c>
      <c r="T32">
        <f t="shared" si="2"/>
        <v>1.6817549510671083E-2</v>
      </c>
      <c r="U32" t="str">
        <f t="shared" si="3"/>
        <v xml:space="preserve">OK </v>
      </c>
      <c r="V32" t="e">
        <f t="shared" si="4"/>
        <v>#N/A</v>
      </c>
      <c r="W32" t="e">
        <f t="shared" si="5"/>
        <v>#N/A</v>
      </c>
    </row>
    <row r="33" spans="1:23" x14ac:dyDescent="0.2">
      <c r="A33" s="1" t="s">
        <v>16</v>
      </c>
      <c r="B33" s="12">
        <f>SUM(MailReturns!B33,EarlyVoting!B33)</f>
        <v>23501</v>
      </c>
      <c r="C33">
        <f>$D$2-SUM($B$4:B33)</f>
        <v>1933702</v>
      </c>
      <c r="D33" s="3">
        <f>IFERROR(SUM($B$4:B33)/$D$2,"")</f>
        <v>9.1343027168049443E-2</v>
      </c>
      <c r="E33" s="13">
        <f>SUM(MailReturns!F33,EarlyVoting!E33)</f>
        <v>22958</v>
      </c>
      <c r="F33">
        <f>$G$2-SUM($E$4:E33)</f>
        <v>1980467</v>
      </c>
      <c r="G33" s="3">
        <f>IFERROR(SUM($E$4:E33)/$G$2,"")</f>
        <v>8.9872299672063644E-2</v>
      </c>
      <c r="H33" s="13">
        <f>SUM(MailReturns!J33,EarlyVoting!H33)</f>
        <v>24291</v>
      </c>
      <c r="I33">
        <f>$J$2-SUM($H$4:H33)</f>
        <v>2290433</v>
      </c>
      <c r="J33" s="3">
        <f>IFERROR(SUM($H$4:H33)/$J$2,"")</f>
        <v>0.17251140110689095</v>
      </c>
      <c r="K33" s="13">
        <f>SUM(MailReturns!N33,EarlyVoting!K33)</f>
        <v>33297</v>
      </c>
      <c r="L33">
        <f>$M$2-SUM($K$4:K33)</f>
        <v>2360117</v>
      </c>
      <c r="M33" s="3">
        <f>IFERROR(SUM($K$4:K33)/$M$2,"")</f>
        <v>0.21025592462734963</v>
      </c>
      <c r="N33" s="13">
        <f>SUM(MailReturns!R33,EarlyVoting!N33)</f>
        <v>18340</v>
      </c>
      <c r="O33">
        <f>$P$2-SUM($N$4:N33)</f>
        <v>2673223</v>
      </c>
      <c r="P33" s="3">
        <f>IFERROR(SUM($N$4:N33)/$P$2,"")</f>
        <v>0.13766999999999999</v>
      </c>
      <c r="R33">
        <f t="shared" si="6"/>
        <v>0.14099566314358841</v>
      </c>
      <c r="S33">
        <f t="shared" si="7"/>
        <v>6.0191937755072443E-2</v>
      </c>
      <c r="T33">
        <f t="shared" si="2"/>
        <v>-4.9417972816153025E-2</v>
      </c>
      <c r="U33" t="str">
        <f t="shared" si="3"/>
        <v xml:space="preserve">OK </v>
      </c>
      <c r="V33" t="e">
        <f t="shared" si="4"/>
        <v>#N/A</v>
      </c>
      <c r="W33" t="e">
        <f t="shared" si="5"/>
        <v>#N/A</v>
      </c>
    </row>
    <row r="34" spans="1:23" x14ac:dyDescent="0.2">
      <c r="A34" s="1" t="s">
        <v>17</v>
      </c>
      <c r="B34" s="12">
        <f>SUM(MailReturns!B34,EarlyVoting!B34)</f>
        <v>19928</v>
      </c>
      <c r="C34">
        <f>$D$2-SUM($B$4:B34)</f>
        <v>1913774</v>
      </c>
      <c r="D34" s="3">
        <f>IFERROR(SUM($B$4:B34)/$D$2,"")</f>
        <v>0.1007073015777543</v>
      </c>
      <c r="E34" s="13">
        <f>SUM(MailReturns!F34,EarlyVoting!E34)</f>
        <v>82341</v>
      </c>
      <c r="F34">
        <f>$G$2-SUM($E$4:E34)</f>
        <v>1898126</v>
      </c>
      <c r="G34" s="3">
        <f>IFERROR(SUM($E$4:E34)/$G$2,"")</f>
        <v>0.12771227629005455</v>
      </c>
      <c r="H34" s="13">
        <f>SUM(MailReturns!J34,EarlyVoting!H34)</f>
        <v>58410</v>
      </c>
      <c r="I34">
        <f>$J$2-SUM($H$4:H34)</f>
        <v>2232023</v>
      </c>
      <c r="J34" s="3">
        <f>IFERROR(SUM($H$4:H34)/$J$2,"")</f>
        <v>0.19361379050721242</v>
      </c>
      <c r="K34" s="13">
        <f>SUM(MailReturns!N34,EarlyVoting!K34)</f>
        <v>45057</v>
      </c>
      <c r="L34">
        <f>$M$2-SUM($K$4:K34)</f>
        <v>2315060</v>
      </c>
      <c r="M34" s="3">
        <f>IFERROR(SUM($K$4:K34)/$M$2,"")</f>
        <v>0.2253329308961344</v>
      </c>
      <c r="N34" s="13">
        <f>SUM(MailReturns!R34,EarlyVoting!N34)</f>
        <v>56053</v>
      </c>
      <c r="O34">
        <f>$P$2-SUM($N$4:N34)</f>
        <v>2617170</v>
      </c>
      <c r="P34" s="3">
        <f>IFERROR(SUM($N$4:N34)/$P$2,"")</f>
        <v>0.15575161290322581</v>
      </c>
      <c r="R34">
        <f t="shared" si="6"/>
        <v>0.16184157481778891</v>
      </c>
      <c r="S34">
        <f t="shared" si="7"/>
        <v>5.7569767439357024E-2</v>
      </c>
      <c r="T34">
        <f t="shared" si="2"/>
        <v>-9.4616111386535348E-2</v>
      </c>
      <c r="U34" t="str">
        <f t="shared" si="3"/>
        <v xml:space="preserve">OK </v>
      </c>
      <c r="V34" t="e">
        <f t="shared" si="4"/>
        <v>#N/A</v>
      </c>
      <c r="W34" t="e">
        <f t="shared" si="5"/>
        <v>#N/A</v>
      </c>
    </row>
    <row r="35" spans="1:23" x14ac:dyDescent="0.2">
      <c r="A35" s="1" t="s">
        <v>18</v>
      </c>
      <c r="B35" s="12">
        <f>SUM(MailReturns!B35,EarlyVoting!B35)</f>
        <v>20490</v>
      </c>
      <c r="C35">
        <f>$D$2-SUM($B$4:B35)</f>
        <v>1893284</v>
      </c>
      <c r="D35" s="3">
        <f>IFERROR(SUM($B$4:B35)/$D$2,"")</f>
        <v>0.11033566281093639</v>
      </c>
      <c r="E35" s="13">
        <f>SUM(MailReturns!F35,EarlyVoting!E35)</f>
        <v>77312</v>
      </c>
      <c r="F35">
        <f>$G$2-SUM($E$4:E35)</f>
        <v>1820814</v>
      </c>
      <c r="G35" s="3">
        <f>IFERROR(SUM($E$4:E35)/$G$2,"")</f>
        <v>0.16324116557109455</v>
      </c>
      <c r="H35" s="13">
        <f>SUM(MailReturns!J35,EarlyVoting!H35)</f>
        <v>54110</v>
      </c>
      <c r="I35">
        <f>$J$2-SUM($H$4:H35)</f>
        <v>2177913</v>
      </c>
      <c r="J35" s="3">
        <f>IFERROR(SUM($H$4:H35)/$J$2,"")</f>
        <v>0.21316267409651896</v>
      </c>
      <c r="K35" s="13">
        <f>SUM(MailReturns!N35,EarlyVoting!K35)</f>
        <v>46937</v>
      </c>
      <c r="L35">
        <f>$M$2-SUM($K$4:K35)</f>
        <v>2268123</v>
      </c>
      <c r="M35" s="3">
        <f>IFERROR(SUM($K$4:K35)/$M$2,"")</f>
        <v>0.24103902413887027</v>
      </c>
      <c r="N35" s="13">
        <f>SUM(MailReturns!R35,EarlyVoting!N35)</f>
        <v>56809</v>
      </c>
      <c r="O35">
        <f>$P$2-SUM($N$4:N35)</f>
        <v>2560361</v>
      </c>
      <c r="P35" s="3">
        <f>IFERROR(SUM($N$4:N35)/$P$2,"")</f>
        <v>0.17407709677419356</v>
      </c>
      <c r="R35">
        <f t="shared" si="6"/>
        <v>0.18194463165435504</v>
      </c>
      <c r="S35">
        <f t="shared" si="7"/>
        <v>5.7574234571204003E-2</v>
      </c>
      <c r="T35">
        <f t="shared" si="2"/>
        <v>-0.12222371995677815</v>
      </c>
      <c r="U35" t="str">
        <f t="shared" si="3"/>
        <v xml:space="preserve">OK </v>
      </c>
      <c r="V35" t="e">
        <f t="shared" si="4"/>
        <v>#N/A</v>
      </c>
      <c r="W35" t="e">
        <f t="shared" si="5"/>
        <v>#N/A</v>
      </c>
    </row>
    <row r="36" spans="1:23" x14ac:dyDescent="0.2">
      <c r="A36" s="1" t="s">
        <v>19</v>
      </c>
      <c r="B36" s="12">
        <f>SUM(MailReturns!B36,EarlyVoting!B36)</f>
        <v>26388</v>
      </c>
      <c r="C36">
        <f>$D$2-SUM($B$4:B36)</f>
        <v>1866896</v>
      </c>
      <c r="D36" s="3">
        <f>IFERROR(SUM($B$4:B36)/$D$2,"")</f>
        <v>0.12273552597448978</v>
      </c>
      <c r="E36" s="13">
        <f>SUM(MailReturns!F36,EarlyVoting!E36)</f>
        <v>68067</v>
      </c>
      <c r="F36">
        <f>$G$2-SUM($E$4:E36)</f>
        <v>1752747</v>
      </c>
      <c r="G36" s="3">
        <f>IFERROR(SUM($E$4:E36)/$G$2,"")</f>
        <v>0.19452149600741164</v>
      </c>
      <c r="H36" s="13">
        <f>SUM(MailReturns!J36,EarlyVoting!H36)</f>
        <v>56811</v>
      </c>
      <c r="I36">
        <f>$J$2-SUM($H$4:H36)</f>
        <v>2121102</v>
      </c>
      <c r="J36" s="3">
        <f>IFERROR(SUM($H$4:H36)/$J$2,"")</f>
        <v>0.23368737610339557</v>
      </c>
      <c r="K36" s="13">
        <f>SUM(MailReturns!N36,EarlyVoting!K36)</f>
        <v>50492</v>
      </c>
      <c r="L36">
        <f>$M$2-SUM($K$4:K36)</f>
        <v>2217631</v>
      </c>
      <c r="M36" s="3">
        <f>IFERROR(SUM($K$4:K36)/$M$2,"")</f>
        <v>0.25793469407968928</v>
      </c>
      <c r="N36" s="13">
        <f>SUM(MailReturns!R36,EarlyVoting!N36)</f>
        <v>54060</v>
      </c>
      <c r="O36">
        <f>$P$2-SUM($N$4:N36)</f>
        <v>2506301</v>
      </c>
      <c r="P36" s="3">
        <f>IFERROR(SUM($N$4:N36)/$P$2,"")</f>
        <v>0.1915158064516129</v>
      </c>
      <c r="R36">
        <f t="shared" si="6"/>
        <v>0.20221977304124658</v>
      </c>
      <c r="S36">
        <f t="shared" si="7"/>
        <v>5.9080091034278123E-2</v>
      </c>
      <c r="T36">
        <f t="shared" si="2"/>
        <v>-0.16204983102968207</v>
      </c>
      <c r="U36" t="str">
        <f t="shared" si="3"/>
        <v xml:space="preserve">OK </v>
      </c>
      <c r="V36" t="e">
        <f t="shared" si="4"/>
        <v>#N/A</v>
      </c>
      <c r="W36" t="e">
        <f t="shared" si="5"/>
        <v>#N/A</v>
      </c>
    </row>
    <row r="37" spans="1:23" x14ac:dyDescent="0.2">
      <c r="A37" s="1" t="s">
        <v>20</v>
      </c>
      <c r="B37" s="12">
        <f>SUM(MailReturns!B37,EarlyVoting!B37)</f>
        <v>35782</v>
      </c>
      <c r="C37">
        <f>$D$2-SUM($B$4:B37)</f>
        <v>1831114</v>
      </c>
      <c r="D37" s="3">
        <f>IFERROR(SUM($B$4:B37)/$D$2,"")</f>
        <v>0.13954968027637954</v>
      </c>
      <c r="E37" s="13">
        <f>SUM(MailReturns!F37,EarlyVoting!E37)</f>
        <v>70661</v>
      </c>
      <c r="F37">
        <f>$G$2-SUM($E$4:E37)</f>
        <v>1682086</v>
      </c>
      <c r="G37" s="3">
        <f>IFERROR(SUM($E$4:E37)/$G$2,"")</f>
        <v>0.22699390450140439</v>
      </c>
      <c r="H37" s="13">
        <f>SUM(MailReturns!J37,EarlyVoting!H37)</f>
        <v>52688</v>
      </c>
      <c r="I37">
        <f>$J$2-SUM($H$4:H37)</f>
        <v>2068414</v>
      </c>
      <c r="J37" s="3">
        <f>IFERROR(SUM($H$4:H37)/$J$2,"")</f>
        <v>0.25272251893380365</v>
      </c>
      <c r="K37" s="13">
        <f>SUM(MailReturns!N37,EarlyVoting!K37)</f>
        <v>47215</v>
      </c>
      <c r="L37">
        <f>$M$2-SUM($K$4:K37)</f>
        <v>2170416</v>
      </c>
      <c r="M37" s="3">
        <f>IFERROR(SUM($K$4:K37)/$M$2,"")</f>
        <v>0.27373381188559454</v>
      </c>
      <c r="N37" s="13">
        <f>SUM(MailReturns!R37,EarlyVoting!N37)</f>
        <v>51274</v>
      </c>
      <c r="O37">
        <f>$P$2-SUM($N$4:N37)</f>
        <v>2455027</v>
      </c>
      <c r="P37" s="3">
        <f>IFERROR(SUM($N$4:N37)/$P$2,"")</f>
        <v>0.2080558064516129</v>
      </c>
      <c r="R37">
        <f t="shared" si="6"/>
        <v>0.22324997889929554</v>
      </c>
      <c r="S37">
        <f t="shared" si="7"/>
        <v>5.8983062477159912E-2</v>
      </c>
      <c r="T37">
        <f t="shared" si="2"/>
        <v>-0.23040649995431506</v>
      </c>
      <c r="U37" t="str">
        <f t="shared" si="3"/>
        <v xml:space="preserve">OK </v>
      </c>
      <c r="V37" t="e">
        <f t="shared" si="4"/>
        <v>#N/A</v>
      </c>
      <c r="W37" t="e">
        <f t="shared" si="5"/>
        <v>#N/A</v>
      </c>
    </row>
    <row r="38" spans="1:23" x14ac:dyDescent="0.2">
      <c r="A38" s="1" t="s">
        <v>21</v>
      </c>
      <c r="B38" s="12">
        <f>SUM(MailReturns!B38,EarlyVoting!B38)</f>
        <v>39660</v>
      </c>
      <c r="C38">
        <f>$D$2-SUM($B$4:B38)</f>
        <v>1791454</v>
      </c>
      <c r="D38" s="3">
        <f>IFERROR(SUM($B$4:B38)/$D$2,"")</f>
        <v>0.15818612764133813</v>
      </c>
      <c r="E38" s="13">
        <f>SUM(MailReturns!F38,EarlyVoting!E38)</f>
        <v>61172</v>
      </c>
      <c r="F38">
        <f>$G$2-SUM($E$4:E38)</f>
        <v>1620914</v>
      </c>
      <c r="G38" s="3">
        <f>IFERROR(SUM($E$4:E38)/$G$2,"")</f>
        <v>0.255105623446714</v>
      </c>
      <c r="H38" s="13">
        <f>SUM(MailReturns!J38,EarlyVoting!H38)</f>
        <v>65011</v>
      </c>
      <c r="I38">
        <f>$J$2-SUM($H$4:H38)</f>
        <v>2003403</v>
      </c>
      <c r="J38" s="3">
        <f>IFERROR(SUM($H$4:H38)/$J$2,"")</f>
        <v>0.27620972039424363</v>
      </c>
      <c r="K38" s="13">
        <f>SUM(MailReturns!N38,EarlyVoting!K38)</f>
        <v>52565</v>
      </c>
      <c r="L38">
        <f>$M$2-SUM($K$4:K38)</f>
        <v>2117851</v>
      </c>
      <c r="M38" s="3">
        <f>IFERROR(SUM($K$4:K38)/$M$2,"")</f>
        <v>0.29132315060141384</v>
      </c>
      <c r="N38" s="13">
        <f>SUM(MailReturns!R38,EarlyVoting!N38)</f>
        <v>51082</v>
      </c>
      <c r="O38">
        <f>$P$2-SUM($N$4:N38)</f>
        <v>2403945</v>
      </c>
      <c r="P38" s="3">
        <f>IFERROR(SUM($N$4:N38)/$P$2,"")</f>
        <v>0.22453387096774194</v>
      </c>
      <c r="R38">
        <f t="shared" si="6"/>
        <v>0.24520615552092739</v>
      </c>
      <c r="S38">
        <f t="shared" si="7"/>
        <v>5.988456391949909E-2</v>
      </c>
      <c r="T38">
        <f t="shared" si="2"/>
        <v>-0.30875825411890684</v>
      </c>
      <c r="U38" t="str">
        <f t="shared" si="3"/>
        <v xml:space="preserve">OK </v>
      </c>
      <c r="V38" t="e">
        <f t="shared" si="4"/>
        <v>#N/A</v>
      </c>
      <c r="W38" t="e">
        <f t="shared" si="5"/>
        <v>#N/A</v>
      </c>
    </row>
    <row r="39" spans="1:23" x14ac:dyDescent="0.2">
      <c r="A39" s="1" t="s">
        <v>22</v>
      </c>
      <c r="B39" s="12">
        <f>SUM(MailReturns!B39,EarlyVoting!B39)</f>
        <v>46403</v>
      </c>
      <c r="C39">
        <f>$D$2-SUM($B$4:B39)</f>
        <v>1745051</v>
      </c>
      <c r="D39" s="3">
        <f>IFERROR(SUM($B$4:B39)/$D$2,"")</f>
        <v>0.17999114698264357</v>
      </c>
      <c r="E39" s="13">
        <f>SUM(MailReturns!F39,EarlyVoting!E39)</f>
        <v>65285</v>
      </c>
      <c r="F39">
        <f>$G$2-SUM($E$4:E39)</f>
        <v>1555629</v>
      </c>
      <c r="G39" s="3">
        <f>IFERROR(SUM($E$4:E39)/$G$2,"")</f>
        <v>0.28510748003705827</v>
      </c>
      <c r="H39" s="13">
        <f>SUM(MailReturns!J39,EarlyVoting!H39)</f>
        <v>57437</v>
      </c>
      <c r="I39">
        <f>$J$2-SUM($H$4:H39)</f>
        <v>1945966</v>
      </c>
      <c r="J39" s="3">
        <f>IFERROR(SUM($H$4:H39)/$J$2,"")</f>
        <v>0.29696058394477032</v>
      </c>
      <c r="K39" s="13">
        <f>SUM(MailReturns!N39,EarlyVoting!K39)</f>
        <v>56800</v>
      </c>
      <c r="L39">
        <f>$M$2-SUM($K$4:K39)</f>
        <v>2061051</v>
      </c>
      <c r="M39" s="3">
        <f>IFERROR(SUM($K$4:K39)/$M$2,"")</f>
        <v>0.31032960811227728</v>
      </c>
      <c r="N39" s="13">
        <f>SUM(MailReturns!R39,EarlyVoting!N39)</f>
        <v>50656</v>
      </c>
      <c r="O39">
        <f>$P$2-SUM($N$4:N39)</f>
        <v>2353289</v>
      </c>
      <c r="P39" s="3">
        <f>IFERROR(SUM($N$4:N39)/$P$2,"")</f>
        <v>0.24087451612903227</v>
      </c>
      <c r="R39">
        <f t="shared" si="6"/>
        <v>0.26809720476918736</v>
      </c>
      <c r="S39">
        <f t="shared" si="7"/>
        <v>5.9634155294152988E-2</v>
      </c>
      <c r="T39">
        <f t="shared" si="2"/>
        <v>-0.40830146435002118</v>
      </c>
      <c r="U39" t="str">
        <f t="shared" si="3"/>
        <v xml:space="preserve">OK </v>
      </c>
      <c r="V39" t="e">
        <f t="shared" si="4"/>
        <v>#N/A</v>
      </c>
      <c r="W39" t="e">
        <f t="shared" si="5"/>
        <v>#N/A</v>
      </c>
    </row>
    <row r="40" spans="1:23" x14ac:dyDescent="0.2">
      <c r="A40" s="1" t="s">
        <v>23</v>
      </c>
      <c r="B40" s="12">
        <f>SUM(MailReturns!B40,EarlyVoting!B40)</f>
        <v>43330</v>
      </c>
      <c r="C40">
        <f>$D$2-SUM($B$4:B40)</f>
        <v>1701721</v>
      </c>
      <c r="D40" s="3">
        <f>IFERROR(SUM($B$4:B40)/$D$2,"")</f>
        <v>0.20035214709166163</v>
      </c>
      <c r="E40" s="13">
        <f>SUM(MailReturns!F40,EarlyVoting!E40)</f>
        <v>50554</v>
      </c>
      <c r="F40">
        <f>$G$2-SUM($E$4:E40)</f>
        <v>1505075</v>
      </c>
      <c r="G40" s="3">
        <f>IFERROR(SUM($E$4:E40)/$G$2,"")</f>
        <v>0.30833967515183602</v>
      </c>
      <c r="H40" s="13">
        <f>SUM(MailReturns!J40,EarlyVoting!H40)</f>
        <v>50768</v>
      </c>
      <c r="I40">
        <f>$J$2-SUM($H$4:H40)</f>
        <v>1895198</v>
      </c>
      <c r="J40" s="3">
        <f>IFERROR(SUM($H$4:H40)/$J$2,"")</f>
        <v>0.31530206836653923</v>
      </c>
      <c r="K40" s="13">
        <f>SUM(MailReturns!N40,EarlyVoting!K40)</f>
        <v>63948</v>
      </c>
      <c r="L40">
        <f>$M$2-SUM($K$4:K40)</f>
        <v>1997103</v>
      </c>
      <c r="M40" s="3">
        <f>IFERROR(SUM($K$4:K40)/$M$2,"")</f>
        <v>0.33172793460707828</v>
      </c>
      <c r="N40" s="13">
        <f>SUM(MailReturns!R40,EarlyVoting!N40)</f>
        <v>37905</v>
      </c>
      <c r="O40">
        <f>$P$2-SUM($N$4:N40)</f>
        <v>2315384</v>
      </c>
      <c r="P40" s="3">
        <f>IFERROR(SUM($N$4:N40)/$P$2,"")</f>
        <v>0.25310193548387094</v>
      </c>
      <c r="R40">
        <f t="shared" si="6"/>
        <v>0.28893045630427877</v>
      </c>
      <c r="S40">
        <f t="shared" si="7"/>
        <v>5.9860729227876337E-2</v>
      </c>
      <c r="T40">
        <f t="shared" si="2"/>
        <v>-0.53534268039213895</v>
      </c>
      <c r="U40" t="str">
        <f t="shared" si="3"/>
        <v xml:space="preserve">OK </v>
      </c>
      <c r="V40" t="e">
        <f t="shared" si="4"/>
        <v>#N/A</v>
      </c>
      <c r="W40" t="e">
        <f t="shared" si="5"/>
        <v>#N/A</v>
      </c>
    </row>
    <row r="41" spans="1:23" x14ac:dyDescent="0.2">
      <c r="A41" s="1" t="s">
        <v>24</v>
      </c>
      <c r="B41" s="12">
        <f>SUM(MailReturns!B41,EarlyVoting!B41)</f>
        <v>113471</v>
      </c>
      <c r="C41">
        <f>$D$2-SUM($B$4:B41)</f>
        <v>1588250</v>
      </c>
      <c r="D41" s="3">
        <f>IFERROR(SUM($B$4:B41)/$D$2,"")</f>
        <v>0.25367278044892883</v>
      </c>
      <c r="E41" s="13">
        <f>SUM(MailReturns!F41,EarlyVoting!E41)</f>
        <v>64867</v>
      </c>
      <c r="F41">
        <f>$G$2-SUM($E$4:E41)</f>
        <v>1440208</v>
      </c>
      <c r="G41" s="3">
        <f>IFERROR(SUM($E$4:E41)/$G$2,"")</f>
        <v>0.33814943897883853</v>
      </c>
      <c r="H41" s="13">
        <f>SUM(MailReturns!J41,EarlyVoting!H41)</f>
        <v>61974</v>
      </c>
      <c r="I41">
        <f>$J$2-SUM($H$4:H41)</f>
        <v>1833224</v>
      </c>
      <c r="J41" s="3">
        <f>IFERROR(SUM($H$4:H41)/$J$2,"")</f>
        <v>0.33769206118789724</v>
      </c>
      <c r="K41" s="13">
        <f>SUM(MailReturns!N41,EarlyVoting!K41)</f>
        <v>72001</v>
      </c>
      <c r="L41">
        <f>$M$2-SUM($K$4:K41)</f>
        <v>1925102</v>
      </c>
      <c r="M41" s="3">
        <f>IFERROR(SUM($K$4:K41)/$M$2,"")</f>
        <v>0.35582096184721351</v>
      </c>
      <c r="N41" s="13">
        <f>SUM(MailReturns!R41,EarlyVoting!N41)</f>
        <v>84323</v>
      </c>
      <c r="O41">
        <f>$P$2-SUM($N$4:N41)</f>
        <v>2231061</v>
      </c>
      <c r="P41" s="3">
        <f>IFERROR(SUM($N$4:N41)/$P$2,"")</f>
        <v>0.28030290322580648</v>
      </c>
      <c r="R41">
        <f t="shared" si="6"/>
        <v>0.32133381061571953</v>
      </c>
      <c r="S41">
        <f t="shared" si="7"/>
        <v>4.5890217992959254E-2</v>
      </c>
      <c r="T41">
        <f t="shared" si="2"/>
        <v>-0.79971638501626252</v>
      </c>
      <c r="U41" t="str">
        <f t="shared" si="3"/>
        <v xml:space="preserve">OK </v>
      </c>
      <c r="V41" t="e">
        <f t="shared" si="4"/>
        <v>#N/A</v>
      </c>
      <c r="W41" t="e">
        <f t="shared" si="5"/>
        <v>#N/A</v>
      </c>
    </row>
    <row r="42" spans="1:23" x14ac:dyDescent="0.2">
      <c r="A42" s="1" t="s">
        <v>25</v>
      </c>
      <c r="B42" s="12">
        <f>SUM(MailReturns!B42,EarlyVoting!B42)</f>
        <v>101276</v>
      </c>
      <c r="C42">
        <f>$D$2-SUM($B$4:B42)</f>
        <v>1486974</v>
      </c>
      <c r="D42" s="3">
        <f>IFERROR(SUM($B$4:B42)/$D$2,"")</f>
        <v>0.30126291769889213</v>
      </c>
      <c r="E42" s="13">
        <f>SUM(MailReturns!F42,EarlyVoting!E42)</f>
        <v>70803</v>
      </c>
      <c r="F42">
        <f>$G$2-SUM($E$4:E42)</f>
        <v>1369405</v>
      </c>
      <c r="G42" s="3">
        <f>IFERROR(SUM($E$4:E42)/$G$2,"")</f>
        <v>0.37068710386611964</v>
      </c>
      <c r="H42" s="13">
        <f>SUM(MailReturns!J42,EarlyVoting!H42)</f>
        <v>67724</v>
      </c>
      <c r="I42">
        <f>$J$2-SUM($H$4:H42)</f>
        <v>1765500</v>
      </c>
      <c r="J42" s="3">
        <f>IFERROR(SUM($H$4:H42)/$J$2,"")</f>
        <v>0.36215941643096128</v>
      </c>
      <c r="K42" s="13">
        <f>SUM(MailReturns!N42,EarlyVoting!K42)</f>
        <v>73732</v>
      </c>
      <c r="L42">
        <f>$M$2-SUM($K$4:K42)</f>
        <v>1851370</v>
      </c>
      <c r="M42" s="3">
        <f>IFERROR(SUM($K$4:K42)/$M$2,"")</f>
        <v>0.38049321757240689</v>
      </c>
      <c r="N42" s="13">
        <f>SUM(MailReturns!R42,EarlyVoting!N42)</f>
        <v>77657</v>
      </c>
      <c r="O42">
        <f>$P$2-SUM($N$4:N42)</f>
        <v>2153404</v>
      </c>
      <c r="P42" s="3">
        <f>IFERROR(SUM($N$4:N42)/$P$2,"")</f>
        <v>0.30535354838709677</v>
      </c>
      <c r="R42">
        <f t="shared" si="6"/>
        <v>0.35365066389209504</v>
      </c>
      <c r="S42">
        <f t="shared" si="7"/>
        <v>3.5719452198300743E-2</v>
      </c>
      <c r="T42">
        <f t="shared" si="2"/>
        <v>-1.2093761436965464</v>
      </c>
      <c r="U42" t="str">
        <f t="shared" si="3"/>
        <v xml:space="preserve">OK </v>
      </c>
      <c r="V42" t="e">
        <f t="shared" si="4"/>
        <v>#N/A</v>
      </c>
      <c r="W42" t="e">
        <f t="shared" si="5"/>
        <v>#N/A</v>
      </c>
    </row>
    <row r="43" spans="1:23" x14ac:dyDescent="0.2">
      <c r="A43" s="1" t="s">
        <v>26</v>
      </c>
      <c r="B43" s="12">
        <f>SUM(MailReturns!B43,EarlyVoting!B43)</f>
        <v>102830</v>
      </c>
      <c r="C43">
        <f>$D$2-SUM($B$4:B43)</f>
        <v>1384144</v>
      </c>
      <c r="D43" s="3">
        <f>IFERROR(SUM($B$4:B43)/$D$2,"")</f>
        <v>0.34958328790914661</v>
      </c>
      <c r="E43" s="13">
        <f>SUM(MailReturns!F43,EarlyVoting!E43)</f>
        <v>72282</v>
      </c>
      <c r="F43">
        <f>$G$2-SUM($E$4:E43)</f>
        <v>1297123</v>
      </c>
      <c r="G43" s="3">
        <f>IFERROR(SUM($E$4:E43)/$G$2,"")</f>
        <v>0.40390444625814326</v>
      </c>
      <c r="H43" s="13">
        <f>SUM(MailReturns!J43,EarlyVoting!H43)</f>
        <v>93138</v>
      </c>
      <c r="I43">
        <f>$J$2-SUM($H$4:H43)</f>
        <v>1672362</v>
      </c>
      <c r="J43" s="3">
        <f>IFERROR(SUM($H$4:H43)/$J$2,"")</f>
        <v>0.3958083522975448</v>
      </c>
      <c r="K43" s="13">
        <f>SUM(MailReturns!N43,EarlyVoting!K43)</f>
        <v>78688</v>
      </c>
      <c r="L43">
        <f>$M$2-SUM($K$4:K43)</f>
        <v>1772682</v>
      </c>
      <c r="M43" s="3">
        <f>IFERROR(SUM($K$4:K43)/$M$2,"")</f>
        <v>0.4068238536395693</v>
      </c>
      <c r="N43" s="13">
        <f>SUM(MailReturns!R43,EarlyVoting!N43)</f>
        <v>75693</v>
      </c>
      <c r="O43">
        <f>$P$2-SUM($N$4:N43)</f>
        <v>2077711</v>
      </c>
      <c r="P43" s="3">
        <f>IFERROR(SUM($N$4:N43)/$P$2,"")</f>
        <v>0.32977064516129034</v>
      </c>
      <c r="R43">
        <f t="shared" si="6"/>
        <v>0.38902998502610098</v>
      </c>
      <c r="S43">
        <f t="shared" si="7"/>
        <v>2.6707424270417258E-2</v>
      </c>
      <c r="T43">
        <f t="shared" si="2"/>
        <v>-1.9845854231065398</v>
      </c>
      <c r="U43" t="str">
        <f t="shared" si="3"/>
        <v xml:space="preserve">OK </v>
      </c>
      <c r="V43" t="e">
        <f t="shared" si="4"/>
        <v>#N/A</v>
      </c>
      <c r="W43" t="e">
        <f t="shared" si="5"/>
        <v>#N/A</v>
      </c>
    </row>
    <row r="44" spans="1:23" x14ac:dyDescent="0.2">
      <c r="A44" s="1" t="s">
        <v>27</v>
      </c>
      <c r="B44" s="12">
        <f>SUM(MailReturns!B44,EarlyVoting!B44)</f>
        <v>85051</v>
      </c>
      <c r="C44">
        <f>$D$2-SUM($B$4:B44)</f>
        <v>1299093</v>
      </c>
      <c r="D44" s="3">
        <f>IFERROR(SUM($B$4:B44)/$D$2,"")</f>
        <v>0.38954921037099971</v>
      </c>
      <c r="E44" s="13">
        <f>SUM(MailReturns!F44,EarlyVoting!E44)</f>
        <v>68111</v>
      </c>
      <c r="F44">
        <f>$G$2-SUM($E$4:E44)</f>
        <v>1229012</v>
      </c>
      <c r="G44" s="3">
        <f>IFERROR(SUM($E$4:E44)/$G$2,"")</f>
        <v>0.43520499698533843</v>
      </c>
      <c r="H44" s="13">
        <f>SUM(MailReturns!J44,EarlyVoting!H44)</f>
        <v>78941</v>
      </c>
      <c r="I44">
        <f>$J$2-SUM($H$4:H44)</f>
        <v>1593421</v>
      </c>
      <c r="J44" s="3">
        <f>IFERROR(SUM($H$4:H44)/$J$2,"")</f>
        <v>0.4243281900248308</v>
      </c>
      <c r="K44" s="13">
        <f>SUM(MailReturns!N44,EarlyVoting!K44)</f>
        <v>104358</v>
      </c>
      <c r="L44">
        <f>$M$2-SUM($K$4:K44)</f>
        <v>1668324</v>
      </c>
      <c r="M44" s="3">
        <f>IFERROR(SUM($K$4:K44)/$M$2,"")</f>
        <v>0.44174420386701102</v>
      </c>
      <c r="N44" s="13">
        <f>SUM(MailReturns!R44,EarlyVoting!N44)</f>
        <v>72858</v>
      </c>
      <c r="O44">
        <f>$P$2-SUM($N$4:N44)</f>
        <v>2004853</v>
      </c>
      <c r="P44" s="3">
        <f>IFERROR(SUM($N$4:N44)/$P$2,"")</f>
        <v>0.3532732258064516</v>
      </c>
      <c r="R44">
        <f t="shared" si="6"/>
        <v>0.42270665031204496</v>
      </c>
      <c r="S44">
        <f t="shared" si="7"/>
        <v>2.3242793359148198E-2</v>
      </c>
      <c r="T44">
        <f t="shared" si="2"/>
        <v>-2.6719311178490184</v>
      </c>
      <c r="U44" t="str">
        <f t="shared" si="3"/>
        <v>WARNING LOW</v>
      </c>
      <c r="V44">
        <f t="shared" si="4"/>
        <v>0.3532732258064516</v>
      </c>
      <c r="W44" t="e">
        <f t="shared" si="5"/>
        <v>#N/A</v>
      </c>
    </row>
    <row r="45" spans="1:23" x14ac:dyDescent="0.2">
      <c r="A45" s="1" t="s">
        <v>28</v>
      </c>
      <c r="B45" s="12">
        <f>SUM(MailReturns!B45,EarlyVoting!B45)</f>
        <v>97422</v>
      </c>
      <c r="C45">
        <f>$D$2-SUM($B$4:B45)</f>
        <v>1201671</v>
      </c>
      <c r="D45" s="3">
        <f>IFERROR(SUM($B$4:B45)/$D$2,"")</f>
        <v>0.43532833228701068</v>
      </c>
      <c r="E45" s="13">
        <f>SUM(MailReturns!F45,EarlyVoting!E45)</f>
        <v>73955</v>
      </c>
      <c r="F45">
        <f>$G$2-SUM($E$4:E45)</f>
        <v>1155057</v>
      </c>
      <c r="G45" s="3">
        <f>IFERROR(SUM($E$4:E45)/$G$2,"")</f>
        <v>0.46919116998279436</v>
      </c>
      <c r="H45" s="13">
        <f>SUM(MailReturns!J45,EarlyVoting!H45)</f>
        <v>94149</v>
      </c>
      <c r="I45">
        <f>$J$2-SUM($H$4:H45)</f>
        <v>1499272</v>
      </c>
      <c r="J45" s="3">
        <f>IFERROR(SUM($H$4:H45)/$J$2,"")</f>
        <v>0.45834238039721337</v>
      </c>
      <c r="K45" s="13">
        <f>SUM(MailReturns!N45,EarlyVoting!K45)</f>
        <v>110598</v>
      </c>
      <c r="L45">
        <f>$M$2-SUM($K$4:K45)</f>
        <v>1557726</v>
      </c>
      <c r="M45" s="3">
        <f>IFERROR(SUM($K$4:K45)/$M$2,"")</f>
        <v>0.47875258745480109</v>
      </c>
      <c r="N45" s="13">
        <f>SUM(MailReturns!R45,EarlyVoting!N45)</f>
        <v>73082</v>
      </c>
      <c r="O45">
        <f>$P$2-SUM($N$4:N45)</f>
        <v>1931771</v>
      </c>
      <c r="P45" s="3">
        <f>IFERROR(SUM($N$4:N45)/$P$2,"")</f>
        <v>0.37684806451612901</v>
      </c>
      <c r="R45">
        <f t="shared" si="6"/>
        <v>0.46040361753045489</v>
      </c>
      <c r="S45">
        <f t="shared" si="7"/>
        <v>1.8680867252768931E-2</v>
      </c>
      <c r="T45">
        <f t="shared" si="2"/>
        <v>-4.0005829260400487</v>
      </c>
      <c r="U45" t="str">
        <f t="shared" si="3"/>
        <v>ANOMALY LOW</v>
      </c>
      <c r="V45" t="e">
        <f t="shared" si="4"/>
        <v>#N/A</v>
      </c>
      <c r="W45">
        <f t="shared" si="5"/>
        <v>0.37684806451612901</v>
      </c>
    </row>
    <row r="46" spans="1:23" x14ac:dyDescent="0.2">
      <c r="A46" s="1" t="s">
        <v>29</v>
      </c>
      <c r="B46" s="12">
        <f>SUM(MailReturns!B46,EarlyVoting!B46)</f>
        <v>105389</v>
      </c>
      <c r="C46">
        <f>$D$2-SUM($B$4:B46)</f>
        <v>1096282</v>
      </c>
      <c r="D46" s="3">
        <f>IFERROR(SUM($B$4:B46)/$D$2,"")</f>
        <v>0.48485119036430824</v>
      </c>
      <c r="E46" s="13">
        <f>SUM(MailReturns!F46,EarlyVoting!E46)</f>
        <v>90546</v>
      </c>
      <c r="F46">
        <f>$G$2-SUM($E$4:E46)</f>
        <v>1064511</v>
      </c>
      <c r="G46" s="3">
        <f>IFERROR(SUM($E$4:E46)/$G$2,"")</f>
        <v>0.51080177129748094</v>
      </c>
      <c r="H46" s="13">
        <f>SUM(MailReturns!J46,EarlyVoting!H46)</f>
        <v>109168</v>
      </c>
      <c r="I46">
        <f>$J$2-SUM($H$4:H46)</f>
        <v>1390104</v>
      </c>
      <c r="J46" s="3">
        <f>IFERROR(SUM($H$4:H46)/$J$2,"")</f>
        <v>0.49778264141509204</v>
      </c>
      <c r="K46" s="13">
        <f>SUM(MailReturns!N46,EarlyVoting!K46)</f>
        <v>127371</v>
      </c>
      <c r="L46">
        <f>$M$2-SUM($K$4:K46)</f>
        <v>1430355</v>
      </c>
      <c r="M46" s="3">
        <f>IFERROR(SUM($K$4:K46)/$M$2,"")</f>
        <v>0.52137356456071993</v>
      </c>
      <c r="N46" s="13">
        <f>SUM(MailReturns!R46,EarlyVoting!N46)</f>
        <v>75048</v>
      </c>
      <c r="O46">
        <f>$P$2-SUM($N$4:N46)</f>
        <v>1856723</v>
      </c>
      <c r="P46" s="3">
        <f>IFERROR(SUM($N$4:N46)/$P$2,"")</f>
        <v>0.40105709677419354</v>
      </c>
      <c r="R46">
        <f t="shared" si="6"/>
        <v>0.5037022919094003</v>
      </c>
      <c r="S46">
        <f t="shared" si="7"/>
        <v>1.5843850291066618E-2</v>
      </c>
      <c r="T46">
        <f t="shared" si="2"/>
        <v>-5.7945923413696043</v>
      </c>
      <c r="U46" t="str">
        <f t="shared" si="3"/>
        <v>ANOMALY LOW</v>
      </c>
      <c r="V46" t="e">
        <f t="shared" si="4"/>
        <v>#N/A</v>
      </c>
      <c r="W46">
        <f t="shared" si="5"/>
        <v>0.40105709677419354</v>
      </c>
    </row>
    <row r="47" spans="1:23" x14ac:dyDescent="0.2">
      <c r="A47" s="1" t="s">
        <v>30</v>
      </c>
      <c r="B47" s="12">
        <f>SUM(MailReturns!B47,EarlyVoting!B47)</f>
        <v>82346</v>
      </c>
      <c r="C47">
        <f>$D$2-SUM($B$4:B47)</f>
        <v>1013936</v>
      </c>
      <c r="D47" s="3">
        <f>IFERROR(SUM($B$4:B47)/$D$2,"")</f>
        <v>0.52354601877365969</v>
      </c>
      <c r="E47" s="13">
        <f>SUM(MailReturns!F47,EarlyVoting!E47)</f>
        <v>91343</v>
      </c>
      <c r="F47">
        <f>$G$2-SUM($E$4:E47)</f>
        <v>973168</v>
      </c>
      <c r="G47" s="3">
        <f>IFERROR(SUM($E$4:E47)/$G$2,"")</f>
        <v>0.55277863560829987</v>
      </c>
      <c r="H47" s="13">
        <f>SUM(MailReturns!J47,EarlyVoting!H47)</f>
        <v>100086</v>
      </c>
      <c r="I47">
        <f>$J$2-SUM($H$4:H47)</f>
        <v>1290018</v>
      </c>
      <c r="J47" s="3">
        <f>IFERROR(SUM($H$4:H47)/$J$2,"")</f>
        <v>0.53394175364793872</v>
      </c>
      <c r="K47" s="13">
        <f>SUM(MailReturns!N47,EarlyVoting!K47)</f>
        <v>113027</v>
      </c>
      <c r="L47">
        <f>$M$2-SUM($K$4:K47)</f>
        <v>1317328</v>
      </c>
      <c r="M47" s="3">
        <f>IFERROR(SUM($K$4:K47)/$M$2,"")</f>
        <v>0.55919474190368412</v>
      </c>
      <c r="N47" s="13">
        <f>SUM(MailReturns!R47,EarlyVoting!N47)</f>
        <v>77305</v>
      </c>
      <c r="O47">
        <f>$P$2-SUM($N$4:N47)</f>
        <v>1779418</v>
      </c>
      <c r="P47" s="3">
        <f>IFERROR(SUM($N$4:N47)/$P$2,"")</f>
        <v>0.42599419354838708</v>
      </c>
      <c r="R47">
        <f t="shared" si="6"/>
        <v>0.54236528748339563</v>
      </c>
      <c r="S47">
        <f t="shared" si="7"/>
        <v>1.6500395473052033E-2</v>
      </c>
      <c r="T47">
        <f t="shared" si="2"/>
        <v>-6.3080591511801289</v>
      </c>
      <c r="U47" t="str">
        <f t="shared" si="3"/>
        <v>ANOMALY LOW</v>
      </c>
      <c r="V47" t="e">
        <f t="shared" si="4"/>
        <v>#N/A</v>
      </c>
      <c r="W47">
        <f t="shared" si="5"/>
        <v>0.42599419354838708</v>
      </c>
    </row>
    <row r="48" spans="1:23" x14ac:dyDescent="0.2">
      <c r="A48" s="1" t="s">
        <v>31</v>
      </c>
      <c r="B48" s="12">
        <f>SUM(MailReturns!B48,EarlyVoting!B48)</f>
        <v>92836</v>
      </c>
      <c r="C48">
        <f>$D$2-SUM($B$4:B48)</f>
        <v>921100</v>
      </c>
      <c r="D48" s="3">
        <f>IFERROR(SUM($B$4:B48)/$D$2,"")</f>
        <v>0.56717015461766618</v>
      </c>
      <c r="E48" s="13">
        <f>SUM(MailReturns!F48,EarlyVoting!E48)</f>
        <v>88763</v>
      </c>
      <c r="F48">
        <f>$G$2-SUM($E$4:E48)</f>
        <v>884405</v>
      </c>
      <c r="G48" s="3">
        <f>IFERROR(SUM($E$4:E48)/$G$2,"")</f>
        <v>0.59356985559035902</v>
      </c>
      <c r="H48" s="13">
        <f>SUM(MailReturns!J48,EarlyVoting!H48)</f>
        <v>136526</v>
      </c>
      <c r="I48">
        <f>$J$2-SUM($H$4:H48)</f>
        <v>1153492</v>
      </c>
      <c r="J48" s="3">
        <f>IFERROR(SUM($H$4:H48)/$J$2,"")</f>
        <v>0.58326592442808411</v>
      </c>
      <c r="K48" s="13">
        <f>SUM(MailReturns!N48,EarlyVoting!K48)</f>
        <v>154089</v>
      </c>
      <c r="L48">
        <f>$M$2-SUM($K$4:K48)</f>
        <v>1163239</v>
      </c>
      <c r="M48" s="3">
        <f>IFERROR(SUM($K$4:K48)/$M$2,"")</f>
        <v>0.61075611569578692</v>
      </c>
      <c r="N48" s="13">
        <f>SUM(MailReturns!R48,EarlyVoting!N48)</f>
        <v>86999</v>
      </c>
      <c r="O48">
        <f>$P$2-SUM($N$4:N48)</f>
        <v>1692419</v>
      </c>
      <c r="P48" s="3">
        <f>IFERROR(SUM($N$4:N48)/$P$2,"")</f>
        <v>0.45405838709677421</v>
      </c>
      <c r="R48">
        <f t="shared" si="6"/>
        <v>0.58869051258297411</v>
      </c>
      <c r="S48">
        <f t="shared" si="7"/>
        <v>1.8287070045262904E-2</v>
      </c>
      <c r="T48">
        <f t="shared" si="2"/>
        <v>-6.5849058115333943</v>
      </c>
      <c r="U48" t="str">
        <f t="shared" si="3"/>
        <v>ANOMALY LOW</v>
      </c>
      <c r="V48" t="e">
        <f t="shared" si="4"/>
        <v>#N/A</v>
      </c>
      <c r="W48">
        <f t="shared" si="5"/>
        <v>0.45405838709677421</v>
      </c>
    </row>
    <row r="49" spans="1:23" x14ac:dyDescent="0.2">
      <c r="A49" s="1" t="s">
        <v>38</v>
      </c>
      <c r="B49" s="12">
        <f>SUM(MailReturns!B49,EarlyVoting!B49)</f>
        <v>606978</v>
      </c>
      <c r="C49">
        <f>$D$2-SUM($B$4:B49)</f>
        <v>314122</v>
      </c>
      <c r="D49" s="3">
        <f>IFERROR(SUM($B$4:B49)/$D$2,"")</f>
        <v>0.8523923822699061</v>
      </c>
      <c r="E49" s="13">
        <f>SUM(MailReturns!F49,EarlyVoting!E49)</f>
        <v>614613</v>
      </c>
      <c r="F49">
        <f>$G$2-SUM($E$4:E49)</f>
        <v>269792</v>
      </c>
      <c r="G49" s="3">
        <f>IFERROR(SUM($E$4:E49)/$G$2,"")</f>
        <v>0.87601652916868866</v>
      </c>
      <c r="H49" s="13">
        <f>SUM(MailReturns!J49,EarlyVoting!H49)</f>
        <v>612081</v>
      </c>
      <c r="I49">
        <f>$J$2-SUM($H$4:H49)</f>
        <v>541411</v>
      </c>
      <c r="J49" s="3">
        <f>IFERROR(SUM($H$4:H49)/$J$2,"")</f>
        <v>0.80439880589595192</v>
      </c>
      <c r="K49" s="13">
        <f>SUM(MailReturns!N49,EarlyVoting!K49)</f>
        <v>646883</v>
      </c>
      <c r="L49">
        <f>$M$2-SUM($K$4:K49)</f>
        <v>516356</v>
      </c>
      <c r="M49" s="3">
        <f>IFERROR(SUM($K$4:K49)/$M$2,"")</f>
        <v>0.82721657791409486</v>
      </c>
      <c r="N49" s="13">
        <f>SUM(MailReturns!R49,EarlyVoting!N49)</f>
        <v>940625</v>
      </c>
      <c r="O49">
        <f>$P$2-SUM($N$4:N49)</f>
        <v>751794</v>
      </c>
      <c r="P49" s="3">
        <f>IFERROR(SUM($N$4:N49)/$P$2,"")</f>
        <v>0.7574858064516129</v>
      </c>
      <c r="R49">
        <f t="shared" si="6"/>
        <v>0.8400060738121603</v>
      </c>
      <c r="S49">
        <f t="shared" si="7"/>
        <v>3.0992591942689697E-2</v>
      </c>
      <c r="T49">
        <f t="shared" si="2"/>
        <v>-2.3814842938060825</v>
      </c>
      <c r="U49" t="str">
        <f t="shared" si="3"/>
        <v>WARNING LOW</v>
      </c>
      <c r="V49">
        <f t="shared" si="4"/>
        <v>0.7574858064516129</v>
      </c>
      <c r="W49" t="e">
        <f t="shared" si="5"/>
        <v>#N/A</v>
      </c>
    </row>
    <row r="50" spans="1:23" s="22" customFormat="1" x14ac:dyDescent="0.2">
      <c r="A50" s="21" t="s">
        <v>102</v>
      </c>
      <c r="B50" s="22">
        <f>SUM(B4:B49)</f>
        <v>1813966</v>
      </c>
      <c r="D50" s="23"/>
      <c r="E50" s="24">
        <f>SUM(E4:E49)</f>
        <v>1906240</v>
      </c>
      <c r="G50" s="23"/>
      <c r="H50" s="24">
        <f>SUM(H4:H49)</f>
        <v>2226522</v>
      </c>
      <c r="J50" s="23"/>
      <c r="K50" s="24">
        <f>SUM(K4:K49)</f>
        <v>2472102</v>
      </c>
      <c r="M50" s="23"/>
      <c r="N50" s="24">
        <f>SUM(N4:N49)</f>
        <v>2348206</v>
      </c>
      <c r="P50" s="23"/>
    </row>
  </sheetData>
  <sheetProtection algorithmName="SHA-512" hashValue="be7Bbo6HtA1+PGECWmUBflhmkIQX8q4br2cxS8YF4FEdusJv7bE+ZPVZvvHXb6cZg/63P4k08Dds+nrSzDgfUQ==" saltValue="mc+aFnMfafgmEFpeec0+jw==" spinCount="100000" sheet="1" objects="1" scenarios="1" selectLockedCells="1"/>
  <mergeCells count="10">
    <mergeCell ref="B2:C2"/>
    <mergeCell ref="E2:F2"/>
    <mergeCell ref="H2:I2"/>
    <mergeCell ref="K2:L2"/>
    <mergeCell ref="N2:O2"/>
    <mergeCell ref="B1:D1"/>
    <mergeCell ref="E1:G1"/>
    <mergeCell ref="H1:J1"/>
    <mergeCell ref="K1:M1"/>
    <mergeCell ref="N1:P1"/>
  </mergeCells>
  <conditionalFormatting sqref="U1:U1048576">
    <cfRule type="containsText" dxfId="1" priority="1" operator="containsText" text="ANOM">
      <formula>NOT(ISERROR(SEARCH("ANOM",U1)))</formula>
    </cfRule>
    <cfRule type="containsText" dxfId="0" priority="2" operator="containsText" text="WAR">
      <formula>NOT(ISERROR(SEARCH("WAR",U1)))</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CD48E-2ECC-4CF7-B8B7-277AA6296917}">
  <dimension ref="A1"/>
  <sheetViews>
    <sheetView topLeftCell="C1" zoomScale="80" zoomScaleNormal="80" workbookViewId="0">
      <selection activeCell="AA7" sqref="AA7"/>
    </sheetView>
  </sheetViews>
  <sheetFormatPr baseColWidth="10" defaultColWidth="8.83203125" defaultRowHeight="15" x14ac:dyDescent="0.2"/>
  <sheetData/>
  <sheetProtection algorithmName="SHA-512" hashValue="4+eeAI3/tDo6jria3NJH50O3SjT7cJyvf0oABQBRESmlyvtoZXFk3VBQWE47fo+bMlOaPeDA5XqkGDaMndbAcQ==" saltValue="4n/LtAzs22m/7GjwvrHgow==" spinCount="100000" sheet="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AE670-CE94-40E8-A04E-5E5DFE53980C}">
  <dimension ref="A1"/>
  <sheetViews>
    <sheetView zoomScale="80" zoomScaleNormal="80" workbookViewId="0">
      <selection activeCell="AC12" sqref="AC12"/>
    </sheetView>
  </sheetViews>
  <sheetFormatPr baseColWidth="10" defaultColWidth="8.83203125" defaultRowHeight="15" x14ac:dyDescent="0.2"/>
  <sheetData/>
  <sheetProtection algorithmName="SHA-512" hashValue="CctHFgnATx/jhESgwmgJpkyhaCxYwOVuz3gmTm+wNZXcQyRu2vXuGxm9tPjaIvEDeY8rScO83rL/r6Nv1iMDTQ==" saltValue="/S04OEPV9ZudikNYAHJ68g==" spinCount="100000" sheet="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0567-36C1-47C0-B402-9BA675537984}">
  <dimension ref="A1"/>
  <sheetViews>
    <sheetView zoomScale="80" zoomScaleNormal="80" workbookViewId="0">
      <selection activeCell="W27" sqref="W27"/>
    </sheetView>
  </sheetViews>
  <sheetFormatPr baseColWidth="10" defaultColWidth="8.83203125" defaultRowHeight="15" x14ac:dyDescent="0.2"/>
  <sheetData/>
  <sheetProtection algorithmName="SHA-512" hashValue="8I21cM94krDl4HdOCvbrGPPQqb4SK53Mw1j68C0PmLv9t24emuyvKxxw9pH6i/jmAAjwCp0+sNQOpgPsWcOGnA==" saltValue="TF/QO9+re8eyWijL3EaVdA==" spinCount="100000" sheet="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EarlyVoting</vt:lpstr>
      <vt:lpstr>MailReturns</vt:lpstr>
      <vt:lpstr>CombinedTurnout</vt:lpstr>
      <vt:lpstr>EarlyVotingPlot</vt:lpstr>
      <vt:lpstr>MailReturnsPlot</vt:lpstr>
      <vt:lpstr>CombinedTurnoutPlot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Bernardo Jr.</dc:creator>
  <cp:lastModifiedBy>Ethan Senack</cp:lastModifiedBy>
  <dcterms:created xsi:type="dcterms:W3CDTF">2026-06-09T10:14:07Z</dcterms:created>
  <dcterms:modified xsi:type="dcterms:W3CDTF">2026-07-07T18:55:39Z</dcterms:modified>
</cp:coreProperties>
</file>